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1730" activeTab="7"/>
  </bookViews>
  <sheets>
    <sheet name="D1" sheetId="1" r:id="rId1"/>
    <sheet name="H4" sheetId="2" r:id="rId2"/>
    <sheet name="H1" sheetId="3" r:id="rId3"/>
    <sheet name="M30" sheetId="4" r:id="rId4"/>
    <sheet name="M15" sheetId="5" r:id="rId5"/>
    <sheet name="M5" sheetId="6" r:id="rId6"/>
    <sheet name="M1" sheetId="7" r:id="rId7"/>
    <sheet name="RESUMEN OPTIMIZACION" sheetId="11" r:id="rId8"/>
    <sheet name="Precios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I6" i="11"/>
  <c r="I12" i="11"/>
  <c r="H12" i="11"/>
  <c r="I10" i="11"/>
  <c r="H10" i="11"/>
  <c r="H7" i="11"/>
  <c r="H8" i="11"/>
  <c r="H9" i="11"/>
  <c r="H11" i="11"/>
  <c r="I7" i="11"/>
  <c r="I8" i="11"/>
  <c r="I9" i="11"/>
  <c r="I11" i="11"/>
  <c r="K6" i="11" l="1"/>
  <c r="K7" i="11"/>
  <c r="K8" i="11"/>
  <c r="M6" i="11" l="1"/>
  <c r="P6" i="11" s="1"/>
  <c r="Q6" i="11" s="1"/>
  <c r="M7" i="11"/>
  <c r="P7" i="11" s="1"/>
  <c r="Q7" i="11" s="1"/>
  <c r="M8" i="11"/>
  <c r="P8" i="11" s="1"/>
  <c r="Q8" i="11" s="1"/>
  <c r="N7" i="11" l="1"/>
  <c r="N6" i="11"/>
  <c r="N8" i="11"/>
  <c r="P22" i="11" l="1"/>
  <c r="F16" i="11"/>
  <c r="D12" i="11" s="1"/>
  <c r="D16" i="11"/>
  <c r="G8" i="11" s="1"/>
  <c r="K12" i="11"/>
  <c r="M12" i="11"/>
  <c r="P12" i="11" s="1"/>
  <c r="K11" i="11"/>
  <c r="M11" i="11"/>
  <c r="P11" i="11" s="1"/>
  <c r="K10" i="11"/>
  <c r="I14" i="11"/>
  <c r="K9" i="11"/>
  <c r="D9" i="11" l="1"/>
  <c r="D10" i="11"/>
  <c r="D11" i="11"/>
  <c r="E14" i="11"/>
  <c r="N12" i="11"/>
  <c r="F14" i="11"/>
  <c r="G11" i="11"/>
  <c r="G6" i="11"/>
  <c r="G7" i="11"/>
  <c r="G10" i="11"/>
  <c r="D6" i="11"/>
  <c r="D7" i="11"/>
  <c r="D8" i="11"/>
  <c r="M10" i="11"/>
  <c r="P10" i="11" s="1"/>
  <c r="Q10" i="11" s="1"/>
  <c r="M9" i="11"/>
  <c r="P9" i="11" s="1"/>
  <c r="Q9" i="11" s="1"/>
  <c r="Q11" i="11"/>
  <c r="N11" i="11"/>
  <c r="K14" i="11"/>
  <c r="G9" i="11"/>
  <c r="H14" i="11"/>
  <c r="G12" i="11"/>
  <c r="Q12" i="11"/>
  <c r="G14" i="11" l="1"/>
  <c r="N10" i="11"/>
  <c r="P14" i="11"/>
  <c r="Q14" i="11" s="1"/>
  <c r="M14" i="11"/>
  <c r="N14" i="11" s="1"/>
  <c r="N9" i="11"/>
  <c r="J14" i="11"/>
</calcChain>
</file>

<file path=xl/sharedStrings.xml><?xml version="1.0" encoding="utf-8"?>
<sst xmlns="http://schemas.openxmlformats.org/spreadsheetml/2006/main" count="537" uniqueCount="265">
  <si>
    <t>Strategy Tester Report</t>
  </si>
  <si>
    <t>Símbolo</t>
  </si>
  <si>
    <t>EURUSD (Euro vs US Dollar)</t>
  </si>
  <si>
    <t>Período</t>
  </si>
  <si>
    <t>Modelo</t>
  </si>
  <si>
    <t>Cada tick (el método más preciso basado en todos los períodos menores disponibles)</t>
  </si>
  <si>
    <t>Barras en el historial</t>
  </si>
  <si>
    <t>Ticks modelados</t>
  </si>
  <si>
    <t>Calidad del modelado</t>
  </si>
  <si>
    <t>90.00%</t>
  </si>
  <si>
    <t>Errores de desalineación de gráficos</t>
  </si>
  <si>
    <t>Depósito inicial</t>
  </si>
  <si>
    <t>Spread</t>
  </si>
  <si>
    <t>Beneficio neto total</t>
  </si>
  <si>
    <t>Beneficio bruto</t>
  </si>
  <si>
    <t>Pérdida bruta</t>
  </si>
  <si>
    <t>Factor de beneficio</t>
  </si>
  <si>
    <t>Beneficio esperado</t>
  </si>
  <si>
    <t>Drawdown absoluto</t>
  </si>
  <si>
    <t>Drawdown máximo</t>
  </si>
  <si>
    <t>Drawdown relativo</t>
  </si>
  <si>
    <t>Total de transacciones</t>
  </si>
  <si>
    <t>Posiciones cortas (% ganadoras)</t>
  </si>
  <si>
    <t>Posiciones largas (% ganadoras)</t>
  </si>
  <si>
    <t>Transacciones rentables (% del total)</t>
  </si>
  <si>
    <t>Transacciones no rentables (% del total)</t>
  </si>
  <si>
    <t>Mayor</t>
  </si>
  <si>
    <t>transacción rentable</t>
  </si>
  <si>
    <t>transacción no rentable</t>
  </si>
  <si>
    <t>Media</t>
  </si>
  <si>
    <t>Número máximo</t>
  </si>
  <si>
    <t>ganancias consecutivas (beneficio en dinero)</t>
  </si>
  <si>
    <t>pérdidas consecutivas (pérdidas en dinero)</t>
  </si>
  <si>
    <t>Máx.</t>
  </si>
  <si>
    <t>beneficio consecutivo (número de ganancias)</t>
  </si>
  <si>
    <t>pérdidas consecutivas (número de pérdidas)</t>
  </si>
  <si>
    <t>Promedio</t>
  </si>
  <si>
    <t>ganancias consecutivas</t>
  </si>
  <si>
    <t>pérdidas consecutivas</t>
  </si>
  <si>
    <t>TRADING ALTO RENDIMIENTO</t>
  </si>
  <si>
    <t>ROBOT</t>
  </si>
  <si>
    <t>TEMPORALIDAD</t>
  </si>
  <si>
    <t>LOTAJE INICIAL</t>
  </si>
  <si>
    <t>LOTAJE FINAL</t>
  </si>
  <si>
    <t>CAPITAL</t>
  </si>
  <si>
    <t>DR</t>
  </si>
  <si>
    <t>RETORNO ANUAL</t>
  </si>
  <si>
    <t>IMPORTE</t>
  </si>
  <si>
    <t>m1</t>
  </si>
  <si>
    <t>m5</t>
  </si>
  <si>
    <t>m15</t>
  </si>
  <si>
    <t>m30</t>
  </si>
  <si>
    <t>h1</t>
  </si>
  <si>
    <t>h4</t>
  </si>
  <si>
    <t>d1</t>
  </si>
  <si>
    <t>CARTERA TOTAL</t>
  </si>
  <si>
    <t>Básico</t>
  </si>
  <si>
    <t>Demo</t>
  </si>
  <si>
    <t>Pro</t>
  </si>
  <si>
    <t>Licencias ilimitadas para todas las temporalidades, y por tiempo ilimitado</t>
  </si>
  <si>
    <t>1 licencia en la temporalidad que desee el cliente con un periodo de 1 mes</t>
  </si>
  <si>
    <t>Concepto</t>
  </si>
  <si>
    <t>Precio</t>
  </si>
  <si>
    <t>Copy trading</t>
  </si>
  <si>
    <t>Versión EUR/USD</t>
  </si>
  <si>
    <t>* Nota importante</t>
  </si>
  <si>
    <t>Los precios ofertados son para la cartera de nivel 1</t>
  </si>
  <si>
    <t xml:space="preserve">Para lotajes superiores, en principio los precios son porporcionales al incremento de </t>
  </si>
  <si>
    <t>CAPITAL MAS REAL</t>
  </si>
  <si>
    <t>ULTIMATE MAM</t>
  </si>
  <si>
    <t>RETORNO</t>
  </si>
  <si>
    <t>BLUESTONE FX</t>
  </si>
  <si>
    <t>LOT.ACUM.</t>
  </si>
  <si>
    <t>Se cobrará solo una comisión sobre beneficios generados, la cual oscila entre un 10% y un 30%.</t>
  </si>
  <si>
    <t xml:space="preserve">La comisión es sobre beneficio NETO y cerrado. </t>
  </si>
  <si>
    <t xml:space="preserve">Es el broker el que se encarga directamente de la repartición de los beneficios. </t>
  </si>
  <si>
    <t xml:space="preserve">El cliente deberá abrir cuanta en el mismo broker donde se encuentre nuestra cuenta master, </t>
  </si>
  <si>
    <t>con el fin de que la copia de la estrategia se efectúe correctamente.</t>
  </si>
  <si>
    <t>En nuestro copytrading, se utilizan multitud de estrategias a la vez,</t>
  </si>
  <si>
    <t>El cliente puede elegir el nivel de ratio de beneficio riesgo que este dispuesto a aceptar.</t>
  </si>
  <si>
    <t>Las cuentas maestras estan monitorizadas las 24h al día los 365 dias al año por personal propio.</t>
  </si>
  <si>
    <t>Programación</t>
  </si>
  <si>
    <t>Optimización</t>
  </si>
  <si>
    <t>El costo del proyecto ira en función de la dificultad del mismo</t>
  </si>
  <si>
    <t>Los precios ofertados para proyectos inferiores a 1.000 Euros serán abonados por anticipado.</t>
  </si>
  <si>
    <t xml:space="preserve">Presupuestos superiores, anticipo del 50%, el resto a la finalizacion del trabajo. </t>
  </si>
  <si>
    <t>Podemos programar para mt4 cualquier tipo de estrategia, indicador, script a medida.</t>
  </si>
  <si>
    <t>Otros servicios</t>
  </si>
  <si>
    <t>Se DETALLARA el trabajo y funciones a realizar del código a entregar.</t>
  </si>
  <si>
    <t>Todo lo que este fuera de ese contrato, se presupuestara y cobrara aparte.</t>
  </si>
  <si>
    <t>Servicio de optimización de estrategias propias de cada cliente.</t>
  </si>
  <si>
    <t>Confección de una estrategia siguendo las pautas fundamentales de una  estrategia del cliente.</t>
  </si>
  <si>
    <t>El costo del proyecto dependerá de la dificultad del mismo. Se entrega código completo.</t>
  </si>
  <si>
    <t>Nº TRADES AÑO</t>
  </si>
  <si>
    <t>Margen</t>
  </si>
  <si>
    <t>Apalancamiento</t>
  </si>
  <si>
    <t>Costo lote</t>
  </si>
  <si>
    <t>Lote inicial</t>
  </si>
  <si>
    <t>Coef lotaje</t>
  </si>
  <si>
    <t>* Rellenando el coef de lotaje y el apalancamiento, tenemos los resultados del estudio de manera automatica</t>
  </si>
  <si>
    <t>* Todos los caculos están hechos en base al lotaje inicial que es 0,01</t>
  </si>
  <si>
    <t xml:space="preserve">Tabla para EUR/USD </t>
  </si>
  <si>
    <t>7 Licencias, 1 para cada temporalidad, tiempo 3 Años</t>
  </si>
  <si>
    <t>Licencias adicionales.</t>
  </si>
  <si>
    <t>la cartera de nivel 1, El máximo importe son 3.999 Euros</t>
  </si>
  <si>
    <t xml:space="preserve">* Nota importante: La calidad el modelado en M1 no es del 90% al igual que el resto de backtesting, porque el MT4 el máximo fichero </t>
  </si>
  <si>
    <t xml:space="preserve">que puede leer es de 4GB, y al ser un estudio con esta temporalidad, las barras ocupan mas de este espacio. </t>
  </si>
  <si>
    <t>Chatgpt AI V6</t>
  </si>
  <si>
    <t>* Optimizado del 01/01/2020 al 30/11/2023</t>
  </si>
  <si>
    <t>4 horas (H4) 2020.01.02 04:00 - 2023.11.29 20:00 (2020.01.01 - 2023.11.30)</t>
  </si>
  <si>
    <t>100000.00</t>
  </si>
  <si>
    <t>477.77</t>
  </si>
  <si>
    <t>1576.43</t>
  </si>
  <si>
    <t>-1098.66</t>
  </si>
  <si>
    <t>1.43</t>
  </si>
  <si>
    <t>0.99</t>
  </si>
  <si>
    <t>26.34</t>
  </si>
  <si>
    <t>49.67 (0.05%)</t>
  </si>
  <si>
    <t>0.05% (49.67)</t>
  </si>
  <si>
    <t>162 (56.79%)</t>
  </si>
  <si>
    <t>322 (53.73%)</t>
  </si>
  <si>
    <t>265 (54.75%)</t>
  </si>
  <si>
    <t>219 (45.25%)</t>
  </si>
  <si>
    <t>6.13</t>
  </si>
  <si>
    <t>-5.49</t>
  </si>
  <si>
    <t>5.95</t>
  </si>
  <si>
    <t>-5.02</t>
  </si>
  <si>
    <t>8 (47.51)</t>
  </si>
  <si>
    <t>5 (-25.05)</t>
  </si>
  <si>
    <t>47.51 (8)</t>
  </si>
  <si>
    <t>-25.05 (5)</t>
  </si>
  <si>
    <t>Graph</t>
  </si>
  <si>
    <t>FTMO-Demo2 (Build 1400)</t>
  </si>
  <si>
    <t>EURUSD (Euro vs United States Dollar)</t>
  </si>
  <si>
    <t>1 hora (H1) 2020.01.02 06:00 - 2023.11.29 23:00 (2020.01.01 - 2023.11.30)</t>
  </si>
  <si>
    <t>1000.00</t>
  </si>
  <si>
    <t>69.06</t>
  </si>
  <si>
    <t>118.17</t>
  </si>
  <si>
    <t>-49.11</t>
  </si>
  <si>
    <t>2.41</t>
  </si>
  <si>
    <t>2.56</t>
  </si>
  <si>
    <t>10.96</t>
  </si>
  <si>
    <t>16.12 (1.60%)</t>
  </si>
  <si>
    <t>1.60% (16.12)</t>
  </si>
  <si>
    <t>0 (0.00%)</t>
  </si>
  <si>
    <t>27 (55.56%)</t>
  </si>
  <si>
    <t>15 (55.56%)</t>
  </si>
  <si>
    <t>12 (44.44%)</t>
  </si>
  <si>
    <t>7.97</t>
  </si>
  <si>
    <t>-4.22</t>
  </si>
  <si>
    <t>7.88</t>
  </si>
  <si>
    <t>-4.09</t>
  </si>
  <si>
    <t>4 (31.44)</t>
  </si>
  <si>
    <t>2 (-8.31)</t>
  </si>
  <si>
    <t>31.44 (4)</t>
  </si>
  <si>
    <t>-8.31 (2)</t>
  </si>
  <si>
    <t>InfinoxLimited-Demo02 (Build 1400)</t>
  </si>
  <si>
    <t>15 minutos (M5) 2020.01.02 06:00 - 2023.11.10 23:45 (2020.01.01 - 2023.11.30)</t>
  </si>
  <si>
    <t>102.53</t>
  </si>
  <si>
    <t>179.55</t>
  </si>
  <si>
    <t>-77.03</t>
  </si>
  <si>
    <t>2.33</t>
  </si>
  <si>
    <t>2.63</t>
  </si>
  <si>
    <t>0.09</t>
  </si>
  <si>
    <t>24.48 (2.38%)</t>
  </si>
  <si>
    <t>2.38% (24.48)</t>
  </si>
  <si>
    <t>14 (64.29%)</t>
  </si>
  <si>
    <t>25 (44.00%)</t>
  </si>
  <si>
    <t>20 (51.28%)</t>
  </si>
  <si>
    <t>19 (48.72%)</t>
  </si>
  <si>
    <t>9.26</t>
  </si>
  <si>
    <t>-4.48</t>
  </si>
  <si>
    <t>8.98</t>
  </si>
  <si>
    <t>-4.05</t>
  </si>
  <si>
    <t>4 (35.49)</t>
  </si>
  <si>
    <t>3 (-12.62)</t>
  </si>
  <si>
    <t>35.49 (4)</t>
  </si>
  <si>
    <t>-12.62 (3)</t>
  </si>
  <si>
    <t>30 minutos (M30) 2020.01.02 06:00 - 2023.11.29 23:30 (2020.01.01 - 2023.11.30)</t>
  </si>
  <si>
    <t>97.39</t>
  </si>
  <si>
    <t>257.11</t>
  </si>
  <si>
    <t>-159.72</t>
  </si>
  <si>
    <t>1.61</t>
  </si>
  <si>
    <t>1.25</t>
  </si>
  <si>
    <t>0.80</t>
  </si>
  <si>
    <t>24.76 (2.21%)</t>
  </si>
  <si>
    <t>2.21% (24.76)</t>
  </si>
  <si>
    <t>73 (32.88%)</t>
  </si>
  <si>
    <t>5 (40.00%)</t>
  </si>
  <si>
    <t>26 (33.33%)</t>
  </si>
  <si>
    <t>52 (66.67%)</t>
  </si>
  <si>
    <t>9.97</t>
  </si>
  <si>
    <t>-3.30</t>
  </si>
  <si>
    <t>9.89</t>
  </si>
  <si>
    <t>-3.07</t>
  </si>
  <si>
    <t>5 (49.37)</t>
  </si>
  <si>
    <t>6 (-18.69)</t>
  </si>
  <si>
    <t>49.37 (5)</t>
  </si>
  <si>
    <t>-18.69 (6)</t>
  </si>
  <si>
    <t>ZenfinexGlobal-Live (Build 1400)</t>
  </si>
  <si>
    <t>5 minutos (M5) 2020.01.02 06:00 - 2023.11.30 23:55 (2020.01.01 - 2023.12.01)</t>
  </si>
  <si>
    <t>500.00</t>
  </si>
  <si>
    <t>82.74</t>
  </si>
  <si>
    <t>143.07</t>
  </si>
  <si>
    <t>-60.33</t>
  </si>
  <si>
    <t>2.37</t>
  </si>
  <si>
    <t>2.51</t>
  </si>
  <si>
    <t>9.27</t>
  </si>
  <si>
    <t>18.45 (3.20%)</t>
  </si>
  <si>
    <t>3.30% (16.73)</t>
  </si>
  <si>
    <t>33 (54.55%)</t>
  </si>
  <si>
    <t>18 (54.55%)</t>
  </si>
  <si>
    <t>15 (45.45%)</t>
  </si>
  <si>
    <t>8.00</t>
  </si>
  <si>
    <t>-4.07</t>
  </si>
  <si>
    <t>7.95</t>
  </si>
  <si>
    <t>-4.02</t>
  </si>
  <si>
    <t>5 (39.74)</t>
  </si>
  <si>
    <t>3 (-12.07)</t>
  </si>
  <si>
    <t>39.74 (5)</t>
  </si>
  <si>
    <t>-12.07 (3)</t>
  </si>
  <si>
    <t>Diariamente (D1) 2020.01.02 00:00 - 2023.11.29 00:00 (2020.01.01 - 2023.11.30)</t>
  </si>
  <si>
    <t>247.87</t>
  </si>
  <si>
    <t>735.48</t>
  </si>
  <si>
    <t>-487.62</t>
  </si>
  <si>
    <t>1.51</t>
  </si>
  <si>
    <t>1.23</t>
  </si>
  <si>
    <t>3.28</t>
  </si>
  <si>
    <t>34.92 (3.16%)</t>
  </si>
  <si>
    <t>3.16% (34.92)</t>
  </si>
  <si>
    <t>151 (39.74%)</t>
  </si>
  <si>
    <t>51 (45.10%)</t>
  </si>
  <si>
    <t>83 (41.09%)</t>
  </si>
  <si>
    <t>119 (58.91%)</t>
  </si>
  <si>
    <t>8.97</t>
  </si>
  <si>
    <t>-4.47</t>
  </si>
  <si>
    <t>8.86</t>
  </si>
  <si>
    <t>-4.10</t>
  </si>
  <si>
    <t>5 (44.22)</t>
  </si>
  <si>
    <t>6 (-25.20)</t>
  </si>
  <si>
    <t>44.22 (5)</t>
  </si>
  <si>
    <t>-25.20 (6)</t>
  </si>
  <si>
    <t>InfinoxLimited-Live04 (Build 1400)</t>
  </si>
  <si>
    <t>1 minuto (M1) 2020.01.02 06:00 - 2023.11.29 23:59 (2020.01.01 - 2023.11.30)</t>
  </si>
  <si>
    <t>25.00%</t>
  </si>
  <si>
    <t>361.19</t>
  </si>
  <si>
    <t>2279.09</t>
  </si>
  <si>
    <t>-1917.90</t>
  </si>
  <si>
    <t>1.19</t>
  </si>
  <si>
    <t>0.57</t>
  </si>
  <si>
    <t>75.73</t>
  </si>
  <si>
    <t>83.74 (0.08%)</t>
  </si>
  <si>
    <t>0.08% (83.74)</t>
  </si>
  <si>
    <t>439 (39.41%)</t>
  </si>
  <si>
    <t>199 (41.21%)</t>
  </si>
  <si>
    <t>255 (39.97%)</t>
  </si>
  <si>
    <t>383 (60.03%)</t>
  </si>
  <si>
    <t>9.25</t>
  </si>
  <si>
    <t>-5.66</t>
  </si>
  <si>
    <t>8.94</t>
  </si>
  <si>
    <t>-5.01</t>
  </si>
  <si>
    <t>6 (53.78)</t>
  </si>
  <si>
    <t>11 (-55.20)</t>
  </si>
  <si>
    <t>53.78 (6)</t>
  </si>
  <si>
    <t>-55.20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</si>
</sst>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C0A]_-;\-* #,##0.00\ [$€-C0A]_-;_-* &quot;-&quot;??\ [$€-C0A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sz val="8"/>
      <color rgb="FF000000"/>
      <name val="Tahoma"/>
      <family val="2"/>
    </font>
    <font>
      <b/>
      <sz val="48"/>
      <color theme="7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Tahoma"/>
      <family val="2"/>
    </font>
    <font>
      <b/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D6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/>
    <xf numFmtId="0" fontId="2" fillId="3" borderId="3" xfId="0" applyFont="1" applyFill="1" applyBorder="1" applyAlignment="1" applyProtection="1">
      <alignment horizontal="center"/>
    </xf>
    <xf numFmtId="0" fontId="0" fillId="0" borderId="0" xfId="0" applyProtection="1"/>
    <xf numFmtId="44" fontId="0" fillId="4" borderId="4" xfId="3" applyFont="1" applyFill="1" applyBorder="1" applyAlignment="1" applyProtection="1">
      <alignment horizontal="center"/>
    </xf>
    <xf numFmtId="10" fontId="0" fillId="4" borderId="4" xfId="2" applyNumberFormat="1" applyFont="1" applyFill="1" applyBorder="1" applyAlignment="1" applyProtection="1">
      <alignment horizontal="center"/>
    </xf>
    <xf numFmtId="9" fontId="0" fillId="0" borderId="0" xfId="2" applyFont="1" applyProtection="1"/>
    <xf numFmtId="10" fontId="0" fillId="4" borderId="5" xfId="2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2" fontId="2" fillId="3" borderId="5" xfId="0" applyNumberFormat="1" applyFont="1" applyFill="1" applyBorder="1" applyAlignment="1" applyProtection="1">
      <alignment horizontal="center"/>
    </xf>
    <xf numFmtId="44" fontId="2" fillId="3" borderId="5" xfId="3" applyFont="1" applyFill="1" applyBorder="1" applyAlignment="1" applyProtection="1">
      <alignment horizontal="center"/>
    </xf>
    <xf numFmtId="43" fontId="2" fillId="3" borderId="5" xfId="1" applyFont="1" applyFill="1" applyBorder="1" applyAlignment="1" applyProtection="1">
      <alignment horizontal="center"/>
    </xf>
    <xf numFmtId="10" fontId="2" fillId="3" borderId="5" xfId="2" applyNumberFormat="1" applyFont="1" applyFill="1" applyBorder="1" applyAlignment="1" applyProtection="1">
      <alignment horizontal="center"/>
    </xf>
    <xf numFmtId="44" fontId="2" fillId="3" borderId="7" xfId="0" applyNumberFormat="1" applyFont="1" applyFill="1" applyBorder="1" applyAlignment="1" applyProtection="1">
      <alignment horizontal="center"/>
    </xf>
    <xf numFmtId="10" fontId="2" fillId="3" borderId="8" xfId="2" applyNumberFormat="1" applyFont="1" applyFill="1" applyBorder="1" applyAlignment="1" applyProtection="1">
      <alignment horizontal="center"/>
    </xf>
    <xf numFmtId="44" fontId="2" fillId="3" borderId="6" xfId="0" applyNumberFormat="1" applyFont="1" applyFill="1" applyBorder="1" applyAlignment="1" applyProtection="1">
      <alignment horizontal="center"/>
    </xf>
    <xf numFmtId="10" fontId="2" fillId="3" borderId="6" xfId="2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0" fillId="5" borderId="9" xfId="0" applyFont="1" applyFill="1" applyBorder="1" applyAlignment="1" applyProtection="1">
      <alignment horizontal="center"/>
    </xf>
    <xf numFmtId="2" fontId="2" fillId="0" borderId="0" xfId="0" applyNumberFormat="1" applyFont="1" applyFill="1" applyAlignment="1" applyProtection="1">
      <alignment horizontal="center"/>
    </xf>
    <xf numFmtId="44" fontId="2" fillId="0" borderId="0" xfId="3" applyFont="1" applyFill="1" applyAlignment="1" applyProtection="1">
      <alignment horizontal="center"/>
    </xf>
    <xf numFmtId="0" fontId="10" fillId="5" borderId="10" xfId="0" applyFont="1" applyFill="1" applyBorder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 applyProtection="1">
      <alignment horizontal="center"/>
    </xf>
    <xf numFmtId="1" fontId="10" fillId="5" borderId="3" xfId="0" applyNumberFormat="1" applyFont="1" applyFill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7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center"/>
      <protection hidden="1"/>
    </xf>
    <xf numFmtId="44" fontId="0" fillId="0" borderId="0" xfId="3" applyFont="1" applyFill="1" applyBorder="1" applyAlignment="1" applyProtection="1">
      <alignment horizontal="center"/>
      <protection hidden="1"/>
    </xf>
    <xf numFmtId="0" fontId="0" fillId="0" borderId="0" xfId="0" applyNumberForma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2" fontId="0" fillId="0" borderId="0" xfId="1" applyNumberFormat="1" applyFont="1" applyFill="1" applyBorder="1" applyAlignment="1" applyProtection="1">
      <alignment horizontal="center"/>
      <protection hidden="1"/>
    </xf>
    <xf numFmtId="0" fontId="2" fillId="8" borderId="16" xfId="0" applyFont="1" applyFill="1" applyBorder="1" applyProtection="1">
      <protection hidden="1"/>
    </xf>
    <xf numFmtId="0" fontId="2" fillId="8" borderId="17" xfId="0" applyFont="1" applyFill="1" applyBorder="1" applyProtection="1">
      <protection hidden="1"/>
    </xf>
    <xf numFmtId="0" fontId="7" fillId="8" borderId="17" xfId="0" applyFont="1" applyFill="1" applyBorder="1" applyAlignment="1" applyProtection="1">
      <alignment horizontal="center"/>
      <protection hidden="1"/>
    </xf>
    <xf numFmtId="0" fontId="2" fillId="8" borderId="17" xfId="0" applyFont="1" applyFill="1" applyBorder="1" applyProtection="1"/>
    <xf numFmtId="0" fontId="2" fillId="8" borderId="18" xfId="0" applyFont="1" applyFill="1" applyBorder="1" applyProtection="1"/>
    <xf numFmtId="0" fontId="7" fillId="0" borderId="0" xfId="0" applyFont="1" applyFill="1" applyBorder="1" applyAlignment="1"/>
    <xf numFmtId="0" fontId="2" fillId="9" borderId="0" xfId="0" applyFont="1" applyFill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vertical="center" wrapText="1"/>
    </xf>
    <xf numFmtId="0" fontId="11" fillId="4" borderId="4" xfId="0" applyFont="1" applyFill="1" applyBorder="1" applyAlignment="1" applyProtection="1">
      <alignment horizontal="center"/>
    </xf>
    <xf numFmtId="0" fontId="0" fillId="0" borderId="0" xfId="0" applyFill="1"/>
    <xf numFmtId="0" fontId="5" fillId="11" borderId="0" xfId="0" applyFont="1" applyFill="1" applyAlignment="1">
      <alignment horizontal="left" vertical="center" wrapText="1"/>
    </xf>
    <xf numFmtId="0" fontId="5" fillId="11" borderId="0" xfId="0" applyFont="1" applyFill="1" applyAlignment="1">
      <alignment horizontal="right" vertical="center" wrapText="1"/>
    </xf>
    <xf numFmtId="0" fontId="12" fillId="11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Fill="1"/>
    <xf numFmtId="0" fontId="12" fillId="0" borderId="0" xfId="0" applyFont="1" applyFill="1" applyAlignment="1">
      <alignment horizontal="right" vertical="center" wrapText="1"/>
    </xf>
    <xf numFmtId="0" fontId="12" fillId="11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vertical="center" wrapText="1"/>
    </xf>
    <xf numFmtId="0" fontId="12" fillId="11" borderId="0" xfId="0" applyFont="1" applyFill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2" fillId="10" borderId="0" xfId="0" applyFont="1" applyFill="1" applyAlignment="1">
      <alignment horizontal="left" vertical="center" wrapText="1"/>
    </xf>
    <xf numFmtId="0" fontId="12" fillId="10" borderId="0" xfId="0" applyFont="1" applyFill="1" applyAlignment="1">
      <alignment horizontal="right" vertical="center" wrapText="1"/>
    </xf>
    <xf numFmtId="0" fontId="11" fillId="4" borderId="5" xfId="0" applyFont="1" applyFill="1" applyBorder="1" applyAlignment="1" applyProtection="1">
      <alignment horizontal="center"/>
    </xf>
    <xf numFmtId="2" fontId="11" fillId="4" borderId="4" xfId="0" applyNumberFormat="1" applyFont="1" applyFill="1" applyBorder="1" applyAlignment="1" applyProtection="1">
      <alignment horizontal="center"/>
    </xf>
    <xf numFmtId="44" fontId="11" fillId="4" borderId="5" xfId="3" applyFont="1" applyFill="1" applyBorder="1" applyAlignment="1" applyProtection="1">
      <alignment horizontal="center"/>
    </xf>
    <xf numFmtId="10" fontId="11" fillId="4" borderId="5" xfId="2" applyNumberFormat="1" applyFont="1" applyFill="1" applyBorder="1" applyAlignment="1" applyProtection="1">
      <alignment horizontal="center"/>
    </xf>
    <xf numFmtId="9" fontId="11" fillId="4" borderId="5" xfId="2" applyFont="1" applyFill="1" applyBorder="1" applyAlignment="1" applyProtection="1">
      <alignment horizontal="center"/>
    </xf>
    <xf numFmtId="0" fontId="5" fillId="11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11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2" fillId="10" borderId="0" xfId="0" applyFont="1" applyFill="1" applyAlignment="1">
      <alignment horizontal="left" vertical="center" wrapText="1"/>
    </xf>
    <xf numFmtId="0" fontId="5" fillId="11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8" borderId="10" xfId="0" applyFont="1" applyFill="1" applyBorder="1" applyAlignment="1" applyProtection="1">
      <alignment horizontal="left"/>
    </xf>
    <xf numFmtId="0" fontId="2" fillId="8" borderId="0" xfId="0" applyFont="1" applyFill="1" applyBorder="1" applyAlignment="1" applyProtection="1">
      <alignment horizontal="left"/>
    </xf>
    <xf numFmtId="0" fontId="2" fillId="8" borderId="15" xfId="0" applyFont="1" applyFill="1" applyBorder="1" applyAlignment="1" applyProtection="1">
      <alignment horizontal="left"/>
    </xf>
    <xf numFmtId="0" fontId="6" fillId="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8" borderId="12" xfId="0" applyFont="1" applyFill="1" applyBorder="1" applyAlignment="1" applyProtection="1">
      <alignment horizontal="left"/>
    </xf>
    <xf numFmtId="0" fontId="2" fillId="8" borderId="13" xfId="0" applyFont="1" applyFill="1" applyBorder="1" applyAlignment="1" applyProtection="1">
      <alignment horizontal="left"/>
    </xf>
    <xf numFmtId="0" fontId="2" fillId="8" borderId="14" xfId="0" applyFont="1" applyFill="1" applyBorder="1" applyAlignment="1" applyProtection="1">
      <alignment horizontal="left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0" applyFont="1" applyAlignment="1">
      <alignment vertical="center" wrapText="1"/>
    </xf>
    <xf numFmtId="0" fontId="2" fillId="9" borderId="0" xfId="0" applyFont="1" applyFill="1" applyAlignment="1">
      <alignment horizontal="left"/>
    </xf>
    <xf numFmtId="0" fontId="0" fillId="4" borderId="4" xfId="0" applyFill="1" applyBorder="1" applyAlignment="1" applyProtection="1">
      <alignment horizontal="center"/>
    </xf>
    <xf numFmtId="2" fontId="0" fillId="4" borderId="4" xfId="0" applyNumberForma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  <protection hidden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0099"/>
      <color rgb="FFFCD6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gi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10</xdr:col>
      <xdr:colOff>609600</xdr:colOff>
      <xdr:row>29</xdr:row>
      <xdr:rowOff>0</xdr:rowOff>
    </xdr:to>
    <xdr:pic>
      <xdr:nvPicPr>
        <xdr:cNvPr id="7" name="Imagen 6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6320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6</xdr:col>
      <xdr:colOff>114300</xdr:colOff>
      <xdr:row>33</xdr:row>
      <xdr:rowOff>88280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19950"/>
          <a:ext cx="10515600" cy="2564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10</xdr:col>
      <xdr:colOff>190500</xdr:colOff>
      <xdr:row>29</xdr:row>
      <xdr:rowOff>0</xdr:rowOff>
    </xdr:to>
    <xdr:pic>
      <xdr:nvPicPr>
        <xdr:cNvPr id="5" name="Imagen 4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10</xdr:col>
      <xdr:colOff>190500</xdr:colOff>
      <xdr:row>29</xdr:row>
      <xdr:rowOff>0</xdr:rowOff>
    </xdr:to>
    <xdr:pic>
      <xdr:nvPicPr>
        <xdr:cNvPr id="3" name="Imagen 2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10</xdr:col>
      <xdr:colOff>190500</xdr:colOff>
      <xdr:row>29</xdr:row>
      <xdr:rowOff>0</xdr:rowOff>
    </xdr:to>
    <xdr:pic>
      <xdr:nvPicPr>
        <xdr:cNvPr id="4" name="Imagen 3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42049</xdr:rowOff>
    </xdr:from>
    <xdr:to>
      <xdr:col>6</xdr:col>
      <xdr:colOff>571499</xdr:colOff>
      <xdr:row>34</xdr:row>
      <xdr:rowOff>104775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95324"/>
          <a:ext cx="11191874" cy="27297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266699</xdr:rowOff>
    </xdr:from>
    <xdr:to>
      <xdr:col>11</xdr:col>
      <xdr:colOff>561023</xdr:colOff>
      <xdr:row>32</xdr:row>
      <xdr:rowOff>85724</xdr:rowOff>
    </xdr:to>
    <xdr:pic>
      <xdr:nvPicPr>
        <xdr:cNvPr id="3" name="Imagen 2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05849"/>
          <a:ext cx="8943023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448973</xdr:colOff>
      <xdr:row>17</xdr:row>
      <xdr:rowOff>0</xdr:rowOff>
    </xdr:from>
    <xdr:to>
      <xdr:col>17</xdr:col>
      <xdr:colOff>438150</xdr:colOff>
      <xdr:row>27</xdr:row>
      <xdr:rowOff>85725</xdr:rowOff>
    </xdr:to>
    <xdr:grpSp>
      <xdr:nvGrpSpPr>
        <xdr:cNvPr id="2" name="Grupo 1"/>
        <xdr:cNvGrpSpPr/>
      </xdr:nvGrpSpPr>
      <xdr:grpSpPr>
        <a:xfrm>
          <a:off x="9411998" y="3305175"/>
          <a:ext cx="7409152" cy="1990725"/>
          <a:chOff x="1239548" y="3838575"/>
          <a:chExt cx="6628102" cy="2000250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9548" y="3838575"/>
            <a:ext cx="2551402" cy="2000250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85229" y="3844768"/>
            <a:ext cx="2025021" cy="1994057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00725" y="4238626"/>
            <a:ext cx="2066925" cy="123724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showGridLines="0" showRowColHeaders="0" workbookViewId="0">
      <selection activeCell="A13" sqref="A13:XFD13"/>
    </sheetView>
  </sheetViews>
  <sheetFormatPr baseColWidth="10" defaultRowHeight="15" x14ac:dyDescent="0.25"/>
  <cols>
    <col min="1" max="1" width="11" bestFit="1" customWidth="1"/>
    <col min="2" max="2" width="7.5703125" bestFit="1" customWidth="1"/>
    <col min="3" max="3" width="11.28515625" bestFit="1" customWidth="1"/>
    <col min="4" max="4" width="10.7109375" bestFit="1" customWidth="1"/>
    <col min="5" max="5" width="11" bestFit="1" customWidth="1"/>
    <col min="6" max="6" width="10.7109375" bestFit="1" customWidth="1"/>
  </cols>
  <sheetData>
    <row r="1" spans="1:6" ht="25.5" x14ac:dyDescent="0.25">
      <c r="A1" s="88" t="s">
        <v>0</v>
      </c>
      <c r="B1" s="88"/>
      <c r="C1" s="88"/>
      <c r="D1" s="88"/>
      <c r="E1" s="88"/>
      <c r="F1" s="88"/>
    </row>
    <row r="2" spans="1:6" ht="20.25" x14ac:dyDescent="0.25">
      <c r="A2" s="89" t="s">
        <v>107</v>
      </c>
      <c r="B2" s="89"/>
      <c r="C2" s="89"/>
      <c r="D2" s="89"/>
      <c r="E2" s="89"/>
      <c r="F2" s="89"/>
    </row>
    <row r="3" spans="1:6" x14ac:dyDescent="0.25">
      <c r="A3" s="87" t="s">
        <v>132</v>
      </c>
      <c r="B3" s="87"/>
      <c r="C3" s="87"/>
      <c r="D3" s="87"/>
      <c r="E3" s="87"/>
      <c r="F3" s="87"/>
    </row>
    <row r="4" spans="1:6" ht="21" customHeight="1" x14ac:dyDescent="0.25">
      <c r="A4" s="90" t="s">
        <v>1</v>
      </c>
      <c r="B4" s="90"/>
      <c r="C4" s="90" t="s">
        <v>133</v>
      </c>
      <c r="D4" s="90"/>
      <c r="E4" s="90"/>
      <c r="F4" s="90"/>
    </row>
    <row r="5" spans="1:6" ht="21" customHeight="1" x14ac:dyDescent="0.25">
      <c r="A5" s="90" t="s">
        <v>3</v>
      </c>
      <c r="B5" s="90"/>
      <c r="C5" s="90" t="s">
        <v>221</v>
      </c>
      <c r="D5" s="90"/>
      <c r="E5" s="90"/>
      <c r="F5" s="90"/>
    </row>
    <row r="6" spans="1:6" ht="21" customHeight="1" x14ac:dyDescent="0.25">
      <c r="A6" s="90" t="s">
        <v>4</v>
      </c>
      <c r="B6" s="90"/>
      <c r="C6" s="90" t="s">
        <v>5</v>
      </c>
      <c r="D6" s="90"/>
      <c r="E6" s="90"/>
      <c r="F6" s="90"/>
    </row>
    <row r="7" spans="1:6" ht="21" x14ac:dyDescent="0.25">
      <c r="A7" s="60" t="s">
        <v>6</v>
      </c>
      <c r="B7" s="59">
        <v>2020</v>
      </c>
      <c r="C7" s="60" t="s">
        <v>7</v>
      </c>
      <c r="D7" s="59">
        <v>61748148</v>
      </c>
      <c r="E7" s="69" t="s">
        <v>8</v>
      </c>
      <c r="F7" s="73" t="s">
        <v>9</v>
      </c>
    </row>
    <row r="8" spans="1:6" ht="31.5" x14ac:dyDescent="0.25">
      <c r="A8" s="60" t="s">
        <v>10</v>
      </c>
      <c r="B8" s="59">
        <v>14</v>
      </c>
      <c r="C8" s="60"/>
      <c r="D8" s="59"/>
      <c r="E8" s="60"/>
      <c r="F8" s="59"/>
    </row>
    <row r="9" spans="1:6" x14ac:dyDescent="0.25">
      <c r="A9" s="60" t="s">
        <v>11</v>
      </c>
      <c r="B9" s="59" t="s">
        <v>135</v>
      </c>
      <c r="C9" s="60"/>
      <c r="D9" s="59"/>
      <c r="E9" s="69" t="s">
        <v>12</v>
      </c>
      <c r="F9" s="73">
        <v>10</v>
      </c>
    </row>
    <row r="10" spans="1:6" ht="21" x14ac:dyDescent="0.25">
      <c r="A10" s="69" t="s">
        <v>13</v>
      </c>
      <c r="B10" s="73" t="s">
        <v>222</v>
      </c>
      <c r="C10" s="60" t="s">
        <v>14</v>
      </c>
      <c r="D10" s="59" t="s">
        <v>223</v>
      </c>
      <c r="E10" s="60" t="s">
        <v>15</v>
      </c>
      <c r="F10" s="59" t="s">
        <v>224</v>
      </c>
    </row>
    <row r="11" spans="1:6" ht="21" x14ac:dyDescent="0.25">
      <c r="A11" s="60" t="s">
        <v>16</v>
      </c>
      <c r="B11" s="59" t="s">
        <v>225</v>
      </c>
      <c r="C11" s="60" t="s">
        <v>17</v>
      </c>
      <c r="D11" s="59" t="s">
        <v>226</v>
      </c>
      <c r="E11" s="60"/>
      <c r="F11" s="59"/>
    </row>
    <row r="12" spans="1:6" ht="21" x14ac:dyDescent="0.25">
      <c r="A12" s="60" t="s">
        <v>18</v>
      </c>
      <c r="B12" s="59" t="s">
        <v>227</v>
      </c>
      <c r="C12" s="69" t="s">
        <v>19</v>
      </c>
      <c r="D12" s="73" t="s">
        <v>228</v>
      </c>
      <c r="E12" s="60" t="s">
        <v>20</v>
      </c>
      <c r="F12" s="59" t="s">
        <v>229</v>
      </c>
    </row>
    <row r="13" spans="1:6" ht="31.5" x14ac:dyDescent="0.25">
      <c r="A13" s="60" t="s">
        <v>21</v>
      </c>
      <c r="B13" s="59">
        <v>202</v>
      </c>
      <c r="C13" s="60" t="s">
        <v>22</v>
      </c>
      <c r="D13" s="59" t="s">
        <v>230</v>
      </c>
      <c r="E13" s="60" t="s">
        <v>23</v>
      </c>
      <c r="F13" s="59" t="s">
        <v>231</v>
      </c>
    </row>
    <row r="14" spans="1:6" ht="31.5" x14ac:dyDescent="0.25">
      <c r="A14" s="86"/>
      <c r="B14" s="86"/>
      <c r="C14" s="60" t="s">
        <v>24</v>
      </c>
      <c r="D14" s="59" t="s">
        <v>232</v>
      </c>
      <c r="E14" s="60" t="s">
        <v>25</v>
      </c>
      <c r="F14" s="59" t="s">
        <v>233</v>
      </c>
    </row>
    <row r="15" spans="1:6" ht="21" x14ac:dyDescent="0.25">
      <c r="A15" s="86" t="s">
        <v>26</v>
      </c>
      <c r="B15" s="86"/>
      <c r="C15" s="60" t="s">
        <v>27</v>
      </c>
      <c r="D15" s="59" t="s">
        <v>234</v>
      </c>
      <c r="E15" s="60" t="s">
        <v>28</v>
      </c>
      <c r="F15" s="59" t="s">
        <v>235</v>
      </c>
    </row>
    <row r="16" spans="1:6" ht="21" x14ac:dyDescent="0.25">
      <c r="A16" s="86" t="s">
        <v>29</v>
      </c>
      <c r="B16" s="86"/>
      <c r="C16" s="60" t="s">
        <v>27</v>
      </c>
      <c r="D16" s="59" t="s">
        <v>236</v>
      </c>
      <c r="E16" s="60" t="s">
        <v>28</v>
      </c>
      <c r="F16" s="59" t="s">
        <v>237</v>
      </c>
    </row>
    <row r="17" spans="1:6" ht="42" x14ac:dyDescent="0.25">
      <c r="A17" s="86" t="s">
        <v>30</v>
      </c>
      <c r="B17" s="86"/>
      <c r="C17" s="60" t="s">
        <v>31</v>
      </c>
      <c r="D17" s="59" t="s">
        <v>238</v>
      </c>
      <c r="E17" s="60" t="s">
        <v>32</v>
      </c>
      <c r="F17" s="59" t="s">
        <v>239</v>
      </c>
    </row>
    <row r="18" spans="1:6" ht="42" x14ac:dyDescent="0.25">
      <c r="A18" s="86" t="s">
        <v>33</v>
      </c>
      <c r="B18" s="86"/>
      <c r="C18" s="60" t="s">
        <v>34</v>
      </c>
      <c r="D18" s="59" t="s">
        <v>240</v>
      </c>
      <c r="E18" s="60" t="s">
        <v>35</v>
      </c>
      <c r="F18" s="59" t="s">
        <v>241</v>
      </c>
    </row>
    <row r="19" spans="1:6" ht="21" x14ac:dyDescent="0.25">
      <c r="A19" s="86" t="s">
        <v>36</v>
      </c>
      <c r="B19" s="86"/>
      <c r="C19" s="60" t="s">
        <v>37</v>
      </c>
      <c r="D19" s="59">
        <v>2</v>
      </c>
      <c r="E19" s="60" t="s">
        <v>38</v>
      </c>
      <c r="F19" s="59">
        <v>2</v>
      </c>
    </row>
    <row r="20" spans="1:6" x14ac:dyDescent="0.25">
      <c r="A20" s="9"/>
      <c r="B20" s="9"/>
      <c r="C20" s="9"/>
      <c r="D20" s="9"/>
      <c r="E20" s="9"/>
      <c r="F20" s="9"/>
    </row>
    <row r="21" spans="1:6" x14ac:dyDescent="0.25">
      <c r="A21" s="9"/>
      <c r="B21" s="9"/>
      <c r="C21" s="9"/>
      <c r="D21" s="9"/>
      <c r="E21" s="9"/>
      <c r="F21" s="9"/>
    </row>
    <row r="22" spans="1:6" x14ac:dyDescent="0.25">
      <c r="A22" s="9"/>
      <c r="B22" s="9"/>
      <c r="C22" s="9"/>
      <c r="D22" s="9"/>
      <c r="E22" s="9"/>
      <c r="F22" s="9"/>
    </row>
  </sheetData>
  <sheetProtection algorithmName="SHA-512" hashValue="G8T9NyyZRip/cg6yevuw2mlX/GlqWrufIUXgUN/hLafk8gmUyk++V1YA/vitGiZL3qj5SlHALJL3O4HlOyOhNw==" saltValue="8/wh8YxpfsdCvQnGPBRIQA==" spinCount="100000" sheet="1" objects="1" scenarios="1" selectLockedCells="1" selectUnlockedCells="1"/>
  <mergeCells count="15">
    <mergeCell ref="A1:F1"/>
    <mergeCell ref="A2:F2"/>
    <mergeCell ref="A5:B5"/>
    <mergeCell ref="C5:F5"/>
    <mergeCell ref="A6:B6"/>
    <mergeCell ref="C6:F6"/>
    <mergeCell ref="A4:B4"/>
    <mergeCell ref="C4:F4"/>
    <mergeCell ref="A19:B19"/>
    <mergeCell ref="A3:F3"/>
    <mergeCell ref="A16:B16"/>
    <mergeCell ref="A17:B17"/>
    <mergeCell ref="A18:B18"/>
    <mergeCell ref="A14:B14"/>
    <mergeCell ref="A15:B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0"/>
  <sheetViews>
    <sheetView showGridLines="0" showRowColHeaders="0" workbookViewId="0">
      <selection activeCell="A21" sqref="A21:XFD21"/>
    </sheetView>
  </sheetViews>
  <sheetFormatPr baseColWidth="10" defaultRowHeight="15" x14ac:dyDescent="0.25"/>
  <cols>
    <col min="1" max="1" width="27.140625" bestFit="1" customWidth="1"/>
    <col min="2" max="2" width="32.5703125" customWidth="1"/>
    <col min="3" max="3" width="29.28515625" bestFit="1" customWidth="1"/>
    <col min="4" max="4" width="31.85546875" bestFit="1" customWidth="1"/>
    <col min="5" max="5" width="23.7109375" bestFit="1" customWidth="1"/>
  </cols>
  <sheetData>
    <row r="1" spans="1:11" ht="25.5" x14ac:dyDescent="0.25">
      <c r="A1" s="88" t="s">
        <v>0</v>
      </c>
      <c r="B1" s="88"/>
      <c r="C1" s="88"/>
      <c r="D1" s="88"/>
      <c r="E1" s="88"/>
      <c r="F1" s="88"/>
      <c r="G1" s="88"/>
    </row>
    <row r="2" spans="1:11" x14ac:dyDescent="0.25">
      <c r="A2" s="91" t="s">
        <v>107</v>
      </c>
      <c r="B2" s="91"/>
      <c r="C2" s="91"/>
      <c r="D2" s="91"/>
      <c r="E2" s="91"/>
      <c r="F2" s="91"/>
      <c r="G2" s="66"/>
      <c r="H2" s="66"/>
      <c r="I2" s="66"/>
      <c r="J2" s="66"/>
      <c r="K2" s="66"/>
    </row>
    <row r="3" spans="1:11" x14ac:dyDescent="0.25">
      <c r="A3" s="91"/>
      <c r="B3" s="91"/>
      <c r="C3" s="91"/>
      <c r="D3" s="91"/>
      <c r="E3" s="91"/>
      <c r="F3" s="91"/>
      <c r="G3" s="66"/>
      <c r="H3" s="66"/>
      <c r="I3" s="66"/>
      <c r="J3" s="66"/>
      <c r="K3" s="66"/>
    </row>
    <row r="4" spans="1:11" ht="21" customHeight="1" x14ac:dyDescent="0.25">
      <c r="A4" s="69" t="s">
        <v>1</v>
      </c>
      <c r="B4" s="69" t="s">
        <v>2</v>
      </c>
      <c r="C4" s="70"/>
      <c r="D4" s="70"/>
      <c r="E4" s="70"/>
      <c r="F4" s="70"/>
      <c r="G4" s="66"/>
      <c r="H4" s="66"/>
      <c r="I4" s="66"/>
      <c r="J4" s="66"/>
      <c r="K4" s="66"/>
    </row>
    <row r="5" spans="1:11" ht="31.5" x14ac:dyDescent="0.25">
      <c r="A5" s="69" t="s">
        <v>3</v>
      </c>
      <c r="B5" s="69" t="s">
        <v>109</v>
      </c>
      <c r="C5" s="70"/>
      <c r="D5" s="70"/>
      <c r="E5" s="70"/>
      <c r="F5" s="70"/>
      <c r="G5" s="66"/>
      <c r="H5" s="66"/>
      <c r="I5" s="66"/>
      <c r="J5" s="66"/>
      <c r="K5" s="66"/>
    </row>
    <row r="6" spans="1:11" ht="48" customHeight="1" x14ac:dyDescent="0.25">
      <c r="A6" s="69" t="s">
        <v>4</v>
      </c>
      <c r="B6" s="69" t="s">
        <v>5</v>
      </c>
      <c r="C6" s="71"/>
      <c r="D6" s="71"/>
      <c r="E6" s="71"/>
      <c r="F6" s="71"/>
      <c r="G6" s="66"/>
      <c r="H6" s="66"/>
      <c r="I6" s="66"/>
      <c r="J6" s="66"/>
      <c r="K6" s="66"/>
    </row>
    <row r="7" spans="1:11" x14ac:dyDescent="0.25">
      <c r="A7" s="70" t="s">
        <v>6</v>
      </c>
      <c r="B7" s="72">
        <v>7106</v>
      </c>
      <c r="C7" s="70" t="s">
        <v>7</v>
      </c>
      <c r="D7" s="72">
        <v>61750870</v>
      </c>
      <c r="E7" s="69" t="s">
        <v>8</v>
      </c>
      <c r="F7" s="73" t="s">
        <v>9</v>
      </c>
      <c r="G7" s="66"/>
      <c r="H7" s="66"/>
      <c r="I7" s="66"/>
      <c r="J7" s="66"/>
      <c r="K7" s="66"/>
    </row>
    <row r="8" spans="1:11" ht="21" x14ac:dyDescent="0.25">
      <c r="A8" s="74" t="s">
        <v>10</v>
      </c>
      <c r="B8" s="74">
        <v>0</v>
      </c>
      <c r="C8" s="74"/>
      <c r="D8" s="74"/>
      <c r="E8" s="74"/>
      <c r="F8" s="74"/>
      <c r="G8" s="66"/>
      <c r="H8" s="66"/>
      <c r="I8" s="66"/>
      <c r="J8" s="66"/>
      <c r="K8" s="66"/>
    </row>
    <row r="9" spans="1:11" x14ac:dyDescent="0.25">
      <c r="A9" s="70" t="s">
        <v>11</v>
      </c>
      <c r="B9" s="72" t="s">
        <v>110</v>
      </c>
      <c r="C9" s="70"/>
      <c r="D9" s="72"/>
      <c r="E9" s="70" t="s">
        <v>12</v>
      </c>
      <c r="F9" s="72">
        <v>10</v>
      </c>
      <c r="G9" s="66"/>
      <c r="H9" s="66"/>
      <c r="I9" s="66"/>
      <c r="J9" s="66"/>
      <c r="K9" s="66"/>
    </row>
    <row r="10" spans="1:11" x14ac:dyDescent="0.25">
      <c r="A10" s="70" t="s">
        <v>13</v>
      </c>
      <c r="B10" s="72" t="s">
        <v>111</v>
      </c>
      <c r="C10" s="70" t="s">
        <v>14</v>
      </c>
      <c r="D10" s="72" t="s">
        <v>112</v>
      </c>
      <c r="E10" s="70" t="s">
        <v>15</v>
      </c>
      <c r="F10" s="72" t="s">
        <v>113</v>
      </c>
      <c r="G10" s="66"/>
      <c r="H10" s="66"/>
      <c r="I10" s="66"/>
      <c r="J10" s="66"/>
      <c r="K10" s="66"/>
    </row>
    <row r="11" spans="1:11" x14ac:dyDescent="0.25">
      <c r="A11" s="70" t="s">
        <v>16</v>
      </c>
      <c r="B11" s="72" t="s">
        <v>114</v>
      </c>
      <c r="C11" s="70" t="s">
        <v>17</v>
      </c>
      <c r="D11" s="72" t="s">
        <v>115</v>
      </c>
      <c r="E11" s="70"/>
      <c r="F11" s="72"/>
      <c r="G11" s="66"/>
      <c r="H11" s="66"/>
      <c r="I11" s="66"/>
      <c r="J11" s="66"/>
      <c r="K11" s="66"/>
    </row>
    <row r="12" spans="1:11" ht="21" x14ac:dyDescent="0.25">
      <c r="A12" s="70" t="s">
        <v>18</v>
      </c>
      <c r="B12" s="72" t="s">
        <v>116</v>
      </c>
      <c r="C12" s="69" t="s">
        <v>19</v>
      </c>
      <c r="D12" s="73" t="s">
        <v>117</v>
      </c>
      <c r="E12" s="70" t="s">
        <v>20</v>
      </c>
      <c r="F12" s="72" t="s">
        <v>118</v>
      </c>
      <c r="G12" s="66"/>
      <c r="H12" s="66"/>
      <c r="I12" s="66"/>
      <c r="J12" s="66"/>
      <c r="K12" s="66"/>
    </row>
    <row r="13" spans="1:11" ht="21" x14ac:dyDescent="0.25">
      <c r="A13" s="75" t="s">
        <v>21</v>
      </c>
      <c r="B13" s="75">
        <v>484</v>
      </c>
      <c r="C13" s="74" t="s">
        <v>22</v>
      </c>
      <c r="D13" s="74" t="s">
        <v>119</v>
      </c>
      <c r="E13" s="74" t="s">
        <v>23</v>
      </c>
      <c r="F13" s="74" t="s">
        <v>120</v>
      </c>
      <c r="G13" s="66"/>
      <c r="H13" s="66"/>
      <c r="I13" s="66"/>
      <c r="J13" s="66"/>
      <c r="K13" s="66"/>
    </row>
    <row r="14" spans="1:11" ht="21" x14ac:dyDescent="0.25">
      <c r="A14" s="70" t="s">
        <v>24</v>
      </c>
      <c r="B14" s="72" t="s">
        <v>121</v>
      </c>
      <c r="C14" s="70" t="s">
        <v>25</v>
      </c>
      <c r="D14" s="72" t="s">
        <v>122</v>
      </c>
      <c r="E14" s="70"/>
      <c r="F14" s="72"/>
      <c r="G14" s="66"/>
      <c r="H14" s="66"/>
      <c r="I14" s="66"/>
      <c r="J14" s="66"/>
      <c r="K14" s="66"/>
    </row>
    <row r="15" spans="1:11" x14ac:dyDescent="0.25">
      <c r="A15" s="72" t="s">
        <v>26</v>
      </c>
      <c r="B15" s="72" t="s">
        <v>27</v>
      </c>
      <c r="C15" s="70" t="s">
        <v>123</v>
      </c>
      <c r="D15" s="72" t="s">
        <v>28</v>
      </c>
      <c r="E15" s="70" t="s">
        <v>124</v>
      </c>
      <c r="F15" s="72"/>
      <c r="G15" s="66"/>
      <c r="H15" s="66"/>
      <c r="I15" s="66"/>
      <c r="J15" s="66"/>
      <c r="K15" s="66"/>
    </row>
    <row r="16" spans="1:11" x14ac:dyDescent="0.25">
      <c r="A16" s="72" t="s">
        <v>29</v>
      </c>
      <c r="B16" s="72" t="s">
        <v>27</v>
      </c>
      <c r="C16" s="70" t="s">
        <v>125</v>
      </c>
      <c r="D16" s="72" t="s">
        <v>28</v>
      </c>
      <c r="E16" s="70" t="s">
        <v>126</v>
      </c>
      <c r="F16" s="72"/>
      <c r="G16" s="66"/>
      <c r="H16" s="66"/>
      <c r="I16" s="66"/>
      <c r="J16" s="66"/>
      <c r="K16" s="66"/>
    </row>
    <row r="17" spans="1:11" ht="21" x14ac:dyDescent="0.25">
      <c r="A17" s="72" t="s">
        <v>30</v>
      </c>
      <c r="B17" s="72" t="s">
        <v>31</v>
      </c>
      <c r="C17" s="70" t="s">
        <v>127</v>
      </c>
      <c r="D17" s="72" t="s">
        <v>32</v>
      </c>
      <c r="E17" s="70" t="s">
        <v>128</v>
      </c>
      <c r="F17" s="72"/>
      <c r="G17" s="66"/>
      <c r="H17" s="66"/>
      <c r="I17" s="66"/>
      <c r="J17" s="66"/>
      <c r="K17" s="66"/>
    </row>
    <row r="18" spans="1:11" ht="21" x14ac:dyDescent="0.25">
      <c r="A18" s="76" t="s">
        <v>33</v>
      </c>
      <c r="B18" s="76" t="s">
        <v>34</v>
      </c>
      <c r="C18" s="77" t="s">
        <v>129</v>
      </c>
      <c r="D18" s="76" t="s">
        <v>35</v>
      </c>
      <c r="E18" s="77" t="s">
        <v>130</v>
      </c>
      <c r="F18" s="76"/>
    </row>
    <row r="19" spans="1:11" x14ac:dyDescent="0.25">
      <c r="A19" s="76" t="s">
        <v>36</v>
      </c>
      <c r="B19" s="76" t="s">
        <v>37</v>
      </c>
      <c r="C19" s="77">
        <v>2</v>
      </c>
      <c r="D19" s="76" t="s">
        <v>38</v>
      </c>
      <c r="E19" s="77">
        <v>2</v>
      </c>
      <c r="F19" s="76"/>
    </row>
    <row r="20" spans="1:11" x14ac:dyDescent="0.25">
      <c r="A20" s="76" t="s">
        <v>131</v>
      </c>
      <c r="B20" s="76"/>
      <c r="C20" s="77"/>
      <c r="D20" s="76"/>
      <c r="E20" s="77"/>
      <c r="F20" s="76"/>
    </row>
  </sheetData>
  <sheetProtection algorithmName="SHA-512" hashValue="0txc6Za0dNim0eLRg4dIDH+XXnEziiansIx5okQ168BrB4Wo1e5RGqzTKP+n1ZdvXr43+JZN76Z/U6KrEqvvUQ==" saltValue="wV5beOXKPbIBP3/QDffZyw==" spinCount="100000" sheet="1" objects="1" scenarios="1" selectLockedCells="1" selectUnlockedCells="1"/>
  <mergeCells count="2">
    <mergeCell ref="A1:G1"/>
    <mergeCell ref="A2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5"/>
  <sheetViews>
    <sheetView showGridLines="0" showRowColHeaders="0" workbookViewId="0">
      <selection activeCell="A13" sqref="A13:XFD13"/>
    </sheetView>
  </sheetViews>
  <sheetFormatPr baseColWidth="10" defaultRowHeight="15" x14ac:dyDescent="0.25"/>
  <sheetData>
    <row r="1" spans="1:7" ht="25.5" x14ac:dyDescent="0.25">
      <c r="A1" s="88" t="s">
        <v>0</v>
      </c>
      <c r="B1" s="88"/>
      <c r="C1" s="88"/>
      <c r="D1" s="88"/>
      <c r="E1" s="88"/>
      <c r="F1" s="88"/>
      <c r="G1" s="88"/>
    </row>
    <row r="2" spans="1:7" ht="20.25" x14ac:dyDescent="0.25">
      <c r="A2" s="89" t="s">
        <v>107</v>
      </c>
      <c r="B2" s="89"/>
      <c r="C2" s="89"/>
      <c r="D2" s="89"/>
      <c r="E2" s="89"/>
      <c r="F2" s="89"/>
    </row>
    <row r="3" spans="1:7" x14ac:dyDescent="0.25">
      <c r="A3" s="87" t="s">
        <v>132</v>
      </c>
      <c r="B3" s="87"/>
      <c r="C3" s="87"/>
      <c r="D3" s="87"/>
      <c r="E3" s="87"/>
      <c r="F3" s="87"/>
    </row>
    <row r="4" spans="1:7" ht="21" customHeight="1" x14ac:dyDescent="0.25">
      <c r="A4" s="93" t="s">
        <v>1</v>
      </c>
      <c r="B4" s="93"/>
      <c r="C4" s="94" t="s">
        <v>133</v>
      </c>
      <c r="D4" s="94"/>
      <c r="E4" s="94"/>
      <c r="F4" s="94"/>
    </row>
    <row r="5" spans="1:7" ht="21" customHeight="1" x14ac:dyDescent="0.25">
      <c r="A5" s="93" t="s">
        <v>3</v>
      </c>
      <c r="B5" s="93"/>
      <c r="C5" s="94" t="s">
        <v>134</v>
      </c>
      <c r="D5" s="94"/>
      <c r="E5" s="94"/>
      <c r="F5" s="94"/>
    </row>
    <row r="6" spans="1:7" ht="21" customHeight="1" x14ac:dyDescent="0.25">
      <c r="A6" s="93" t="s">
        <v>4</v>
      </c>
      <c r="B6" s="93"/>
      <c r="C6" s="94" t="s">
        <v>5</v>
      </c>
      <c r="D6" s="94"/>
      <c r="E6" s="94"/>
      <c r="F6" s="94"/>
    </row>
    <row r="7" spans="1:7" ht="21" x14ac:dyDescent="0.25">
      <c r="A7" s="77" t="s">
        <v>6</v>
      </c>
      <c r="B7" s="76">
        <v>25387</v>
      </c>
      <c r="C7" s="77" t="s">
        <v>7</v>
      </c>
      <c r="D7" s="76">
        <v>61759914</v>
      </c>
      <c r="E7" s="78" t="s">
        <v>8</v>
      </c>
      <c r="F7" s="79" t="s">
        <v>9</v>
      </c>
    </row>
    <row r="8" spans="1:7" ht="31.5" x14ac:dyDescent="0.25">
      <c r="A8" s="77" t="s">
        <v>10</v>
      </c>
      <c r="B8" s="76">
        <v>0</v>
      </c>
      <c r="C8" s="77"/>
      <c r="D8" s="76"/>
      <c r="E8" s="77"/>
      <c r="F8" s="76"/>
    </row>
    <row r="9" spans="1:7" ht="21" x14ac:dyDescent="0.25">
      <c r="A9" s="77" t="s">
        <v>11</v>
      </c>
      <c r="B9" s="76" t="s">
        <v>135</v>
      </c>
      <c r="C9" s="77"/>
      <c r="D9" s="76"/>
      <c r="E9" s="78" t="s">
        <v>12</v>
      </c>
      <c r="F9" s="79">
        <v>10</v>
      </c>
    </row>
    <row r="10" spans="1:7" ht="21" x14ac:dyDescent="0.25">
      <c r="A10" s="78" t="s">
        <v>13</v>
      </c>
      <c r="B10" s="79" t="s">
        <v>136</v>
      </c>
      <c r="C10" s="77" t="s">
        <v>14</v>
      </c>
      <c r="D10" s="76" t="s">
        <v>137</v>
      </c>
      <c r="E10" s="77" t="s">
        <v>15</v>
      </c>
      <c r="F10" s="76" t="s">
        <v>138</v>
      </c>
    </row>
    <row r="11" spans="1:7" ht="21" x14ac:dyDescent="0.25">
      <c r="A11" s="77" t="s">
        <v>16</v>
      </c>
      <c r="B11" s="76" t="s">
        <v>139</v>
      </c>
      <c r="C11" s="77" t="s">
        <v>17</v>
      </c>
      <c r="D11" s="76" t="s">
        <v>140</v>
      </c>
      <c r="E11" s="77"/>
      <c r="F11" s="76"/>
    </row>
    <row r="12" spans="1:7" ht="21" x14ac:dyDescent="0.25">
      <c r="A12" s="77" t="s">
        <v>18</v>
      </c>
      <c r="B12" s="76" t="s">
        <v>141</v>
      </c>
      <c r="C12" s="78" t="s">
        <v>19</v>
      </c>
      <c r="D12" s="79" t="s">
        <v>142</v>
      </c>
      <c r="E12" s="77" t="s">
        <v>20</v>
      </c>
      <c r="F12" s="76" t="s">
        <v>143</v>
      </c>
    </row>
    <row r="13" spans="1:7" ht="31.5" x14ac:dyDescent="0.25">
      <c r="A13" s="77" t="s">
        <v>21</v>
      </c>
      <c r="B13" s="76">
        <v>27</v>
      </c>
      <c r="C13" s="77" t="s">
        <v>22</v>
      </c>
      <c r="D13" s="76" t="s">
        <v>144</v>
      </c>
      <c r="E13" s="77" t="s">
        <v>23</v>
      </c>
      <c r="F13" s="76" t="s">
        <v>145</v>
      </c>
    </row>
    <row r="14" spans="1:7" ht="42" x14ac:dyDescent="0.25">
      <c r="A14" s="92"/>
      <c r="B14" s="92"/>
      <c r="C14" s="77" t="s">
        <v>24</v>
      </c>
      <c r="D14" s="76" t="s">
        <v>146</v>
      </c>
      <c r="E14" s="77" t="s">
        <v>25</v>
      </c>
      <c r="F14" s="76" t="s">
        <v>147</v>
      </c>
    </row>
    <row r="15" spans="1:7" ht="21" x14ac:dyDescent="0.25">
      <c r="A15" s="92" t="s">
        <v>26</v>
      </c>
      <c r="B15" s="92"/>
      <c r="C15" s="77" t="s">
        <v>27</v>
      </c>
      <c r="D15" s="76" t="s">
        <v>148</v>
      </c>
      <c r="E15" s="77" t="s">
        <v>28</v>
      </c>
      <c r="F15" s="76" t="s">
        <v>149</v>
      </c>
    </row>
    <row r="16" spans="1:7" ht="21" x14ac:dyDescent="0.25">
      <c r="A16" s="92" t="s">
        <v>29</v>
      </c>
      <c r="B16" s="92"/>
      <c r="C16" s="77" t="s">
        <v>27</v>
      </c>
      <c r="D16" s="76" t="s">
        <v>150</v>
      </c>
      <c r="E16" s="77" t="s">
        <v>28</v>
      </c>
      <c r="F16" s="76" t="s">
        <v>151</v>
      </c>
    </row>
    <row r="17" spans="1:6" ht="42" x14ac:dyDescent="0.25">
      <c r="A17" s="92" t="s">
        <v>30</v>
      </c>
      <c r="B17" s="92"/>
      <c r="C17" s="77" t="s">
        <v>31</v>
      </c>
      <c r="D17" s="76" t="s">
        <v>152</v>
      </c>
      <c r="E17" s="77" t="s">
        <v>32</v>
      </c>
      <c r="F17" s="76" t="s">
        <v>153</v>
      </c>
    </row>
    <row r="18" spans="1:6" ht="42" x14ac:dyDescent="0.25">
      <c r="A18" s="92" t="s">
        <v>33</v>
      </c>
      <c r="B18" s="92"/>
      <c r="C18" s="77" t="s">
        <v>34</v>
      </c>
      <c r="D18" s="76" t="s">
        <v>154</v>
      </c>
      <c r="E18" s="77" t="s">
        <v>35</v>
      </c>
      <c r="F18" s="76" t="s">
        <v>155</v>
      </c>
    </row>
    <row r="19" spans="1:6" ht="31.5" x14ac:dyDescent="0.25">
      <c r="A19" s="92" t="s">
        <v>36</v>
      </c>
      <c r="B19" s="92"/>
      <c r="C19" s="77" t="s">
        <v>37</v>
      </c>
      <c r="D19" s="76">
        <v>2</v>
      </c>
      <c r="E19" s="77" t="s">
        <v>38</v>
      </c>
      <c r="F19" s="76">
        <v>2</v>
      </c>
    </row>
    <row r="20" spans="1:6" x14ac:dyDescent="0.25">
      <c r="A20" s="66"/>
      <c r="B20" s="66"/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</sheetData>
  <sheetProtection algorithmName="SHA-512" hashValue="DiT9UyvEgMzUh3o2FL+PWxscBfsDKFy9rSWPQZswXtQROJIsggjJUYNIvLXlBzDA9u7CMfr3q6tap0F6YmAmdg==" saltValue="wd+kGhGDk0wJ8nheswe26g==" spinCount="100000" sheet="1" objects="1" scenarios="1" selectLockedCells="1" selectUnlockedCells="1"/>
  <mergeCells count="15">
    <mergeCell ref="A18:B18"/>
    <mergeCell ref="A19:B19"/>
    <mergeCell ref="A1:G1"/>
    <mergeCell ref="A3:F3"/>
    <mergeCell ref="A14:B14"/>
    <mergeCell ref="A15:B15"/>
    <mergeCell ref="A16:B16"/>
    <mergeCell ref="A17:B17"/>
    <mergeCell ref="A2:F2"/>
    <mergeCell ref="A6:B6"/>
    <mergeCell ref="C6:F6"/>
    <mergeCell ref="A4:B4"/>
    <mergeCell ref="C4:F4"/>
    <mergeCell ref="A5:B5"/>
    <mergeCell ref="C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9"/>
  <sheetViews>
    <sheetView showGridLines="0" showRowColHeaders="0" workbookViewId="0">
      <selection activeCell="A13" sqref="A13:XFD13"/>
    </sheetView>
  </sheetViews>
  <sheetFormatPr baseColWidth="10" defaultRowHeight="15" x14ac:dyDescent="0.25"/>
  <sheetData>
    <row r="1" spans="1:6" ht="25.5" x14ac:dyDescent="0.25">
      <c r="A1" s="88" t="s">
        <v>0</v>
      </c>
      <c r="B1" s="88"/>
      <c r="C1" s="88"/>
      <c r="D1" s="88"/>
      <c r="E1" s="88"/>
      <c r="F1" s="88"/>
    </row>
    <row r="2" spans="1:6" ht="20.25" x14ac:dyDescent="0.25">
      <c r="A2" s="89" t="s">
        <v>107</v>
      </c>
      <c r="B2" s="89"/>
      <c r="C2" s="89"/>
      <c r="D2" s="89"/>
      <c r="E2" s="89"/>
      <c r="F2" s="89"/>
    </row>
    <row r="3" spans="1:6" x14ac:dyDescent="0.25">
      <c r="A3" s="87" t="s">
        <v>132</v>
      </c>
      <c r="B3" s="87"/>
      <c r="C3" s="87"/>
      <c r="D3" s="87"/>
      <c r="E3" s="87"/>
      <c r="F3" s="87"/>
    </row>
    <row r="4" spans="1:6" ht="21" customHeight="1" x14ac:dyDescent="0.25">
      <c r="A4" s="95" t="s">
        <v>1</v>
      </c>
      <c r="B4" s="95"/>
      <c r="C4" s="95" t="s">
        <v>133</v>
      </c>
      <c r="D4" s="95"/>
      <c r="E4" s="95"/>
      <c r="F4" s="95"/>
    </row>
    <row r="5" spans="1:6" ht="21" customHeight="1" x14ac:dyDescent="0.25">
      <c r="A5" s="95" t="s">
        <v>3</v>
      </c>
      <c r="B5" s="95"/>
      <c r="C5" s="95" t="s">
        <v>178</v>
      </c>
      <c r="D5" s="95"/>
      <c r="E5" s="95"/>
      <c r="F5" s="95"/>
    </row>
    <row r="6" spans="1:6" ht="21" customHeight="1" x14ac:dyDescent="0.25">
      <c r="A6" s="95" t="s">
        <v>4</v>
      </c>
      <c r="B6" s="95"/>
      <c r="C6" s="95" t="s">
        <v>5</v>
      </c>
      <c r="D6" s="95"/>
      <c r="E6" s="95"/>
      <c r="F6" s="95"/>
    </row>
    <row r="7" spans="1:6" ht="21" x14ac:dyDescent="0.25">
      <c r="A7" s="60" t="s">
        <v>6</v>
      </c>
      <c r="B7" s="59">
        <v>49768</v>
      </c>
      <c r="C7" s="60" t="s">
        <v>7</v>
      </c>
      <c r="D7" s="59">
        <v>61773206</v>
      </c>
      <c r="E7" s="67" t="s">
        <v>8</v>
      </c>
      <c r="F7" s="68" t="s">
        <v>9</v>
      </c>
    </row>
    <row r="8" spans="1:6" ht="31.5" x14ac:dyDescent="0.25">
      <c r="A8" s="60" t="s">
        <v>10</v>
      </c>
      <c r="B8" s="59">
        <v>0</v>
      </c>
      <c r="C8" s="60"/>
      <c r="D8" s="59"/>
      <c r="E8" s="60"/>
      <c r="F8" s="59"/>
    </row>
    <row r="9" spans="1:6" x14ac:dyDescent="0.25">
      <c r="A9" s="60" t="s">
        <v>11</v>
      </c>
      <c r="B9" s="59" t="s">
        <v>135</v>
      </c>
      <c r="C9" s="60"/>
      <c r="D9" s="59"/>
      <c r="E9" s="67" t="s">
        <v>12</v>
      </c>
      <c r="F9" s="68">
        <v>10</v>
      </c>
    </row>
    <row r="10" spans="1:6" ht="21" x14ac:dyDescent="0.25">
      <c r="A10" s="67" t="s">
        <v>13</v>
      </c>
      <c r="B10" s="68" t="s">
        <v>179</v>
      </c>
      <c r="C10" s="60" t="s">
        <v>14</v>
      </c>
      <c r="D10" s="59" t="s">
        <v>180</v>
      </c>
      <c r="E10" s="60" t="s">
        <v>15</v>
      </c>
      <c r="F10" s="59" t="s">
        <v>181</v>
      </c>
    </row>
    <row r="11" spans="1:6" ht="21" x14ac:dyDescent="0.25">
      <c r="A11" s="60" t="s">
        <v>16</v>
      </c>
      <c r="B11" s="59" t="s">
        <v>182</v>
      </c>
      <c r="C11" s="60" t="s">
        <v>17</v>
      </c>
      <c r="D11" s="59" t="s">
        <v>183</v>
      </c>
      <c r="E11" s="60"/>
      <c r="F11" s="59"/>
    </row>
    <row r="12" spans="1:6" ht="21" x14ac:dyDescent="0.25">
      <c r="A12" s="60" t="s">
        <v>18</v>
      </c>
      <c r="B12" s="59" t="s">
        <v>184</v>
      </c>
      <c r="C12" s="67" t="s">
        <v>19</v>
      </c>
      <c r="D12" s="68" t="s">
        <v>185</v>
      </c>
      <c r="E12" s="60" t="s">
        <v>20</v>
      </c>
      <c r="F12" s="59" t="s">
        <v>186</v>
      </c>
    </row>
    <row r="13" spans="1:6" ht="31.5" x14ac:dyDescent="0.25">
      <c r="A13" s="60" t="s">
        <v>21</v>
      </c>
      <c r="B13" s="59">
        <v>78</v>
      </c>
      <c r="C13" s="60" t="s">
        <v>22</v>
      </c>
      <c r="D13" s="59" t="s">
        <v>187</v>
      </c>
      <c r="E13" s="60" t="s">
        <v>23</v>
      </c>
      <c r="F13" s="59" t="s">
        <v>188</v>
      </c>
    </row>
    <row r="14" spans="1:6" ht="31.5" x14ac:dyDescent="0.25">
      <c r="A14" s="86"/>
      <c r="B14" s="86"/>
      <c r="C14" s="60" t="s">
        <v>24</v>
      </c>
      <c r="D14" s="59" t="s">
        <v>189</v>
      </c>
      <c r="E14" s="60" t="s">
        <v>25</v>
      </c>
      <c r="F14" s="59" t="s">
        <v>190</v>
      </c>
    </row>
    <row r="15" spans="1:6" ht="21" x14ac:dyDescent="0.25">
      <c r="A15" s="86" t="s">
        <v>26</v>
      </c>
      <c r="B15" s="86"/>
      <c r="C15" s="60" t="s">
        <v>27</v>
      </c>
      <c r="D15" s="59" t="s">
        <v>191</v>
      </c>
      <c r="E15" s="60" t="s">
        <v>28</v>
      </c>
      <c r="F15" s="59" t="s">
        <v>192</v>
      </c>
    </row>
    <row r="16" spans="1:6" ht="21" x14ac:dyDescent="0.25">
      <c r="A16" s="86" t="s">
        <v>29</v>
      </c>
      <c r="B16" s="86"/>
      <c r="C16" s="60" t="s">
        <v>27</v>
      </c>
      <c r="D16" s="59" t="s">
        <v>193</v>
      </c>
      <c r="E16" s="60" t="s">
        <v>28</v>
      </c>
      <c r="F16" s="59" t="s">
        <v>194</v>
      </c>
    </row>
    <row r="17" spans="1:6" ht="42" x14ac:dyDescent="0.25">
      <c r="A17" s="86" t="s">
        <v>30</v>
      </c>
      <c r="B17" s="86"/>
      <c r="C17" s="60" t="s">
        <v>31</v>
      </c>
      <c r="D17" s="59" t="s">
        <v>195</v>
      </c>
      <c r="E17" s="60" t="s">
        <v>32</v>
      </c>
      <c r="F17" s="59" t="s">
        <v>196</v>
      </c>
    </row>
    <row r="18" spans="1:6" ht="42" x14ac:dyDescent="0.25">
      <c r="A18" s="86" t="s">
        <v>33</v>
      </c>
      <c r="B18" s="86"/>
      <c r="C18" s="60" t="s">
        <v>34</v>
      </c>
      <c r="D18" s="59" t="s">
        <v>197</v>
      </c>
      <c r="E18" s="60" t="s">
        <v>35</v>
      </c>
      <c r="F18" s="59" t="s">
        <v>198</v>
      </c>
    </row>
    <row r="19" spans="1:6" ht="21" x14ac:dyDescent="0.25">
      <c r="A19" s="86" t="s">
        <v>36</v>
      </c>
      <c r="B19" s="86"/>
      <c r="C19" s="60" t="s">
        <v>37</v>
      </c>
      <c r="D19" s="59">
        <v>2</v>
      </c>
      <c r="E19" s="60" t="s">
        <v>38</v>
      </c>
      <c r="F19" s="59">
        <v>3</v>
      </c>
    </row>
  </sheetData>
  <sheetProtection algorithmName="SHA-512" hashValue="ALaRLWSa6q7C6jtx7vT0qTNkYC3comw/XbUqlW/siDBJ6y7I5qUyl6PxrIovAHS2Pquh9QiUCJI7WNbIUtxvvg==" saltValue="N4rhyXJfeeXjGqxI+00nUg==" spinCount="100000" sheet="1" objects="1" scenarios="1" selectLockedCells="1" selectUnlockedCells="1"/>
  <mergeCells count="15">
    <mergeCell ref="A1:F1"/>
    <mergeCell ref="A2:F2"/>
    <mergeCell ref="A6:B6"/>
    <mergeCell ref="C6:F6"/>
    <mergeCell ref="A4:B4"/>
    <mergeCell ref="C4:F4"/>
    <mergeCell ref="A5:B5"/>
    <mergeCell ref="C5:F5"/>
    <mergeCell ref="A18:B18"/>
    <mergeCell ref="A19:B19"/>
    <mergeCell ref="A3:F3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9"/>
  <sheetViews>
    <sheetView showGridLines="0" showRowColHeaders="0" workbookViewId="0">
      <selection activeCell="A13" sqref="A13:XFD13"/>
    </sheetView>
  </sheetViews>
  <sheetFormatPr baseColWidth="10" defaultRowHeight="15" x14ac:dyDescent="0.25"/>
  <sheetData>
    <row r="1" spans="1:6" ht="25.5" x14ac:dyDescent="0.25">
      <c r="A1" s="88" t="s">
        <v>0</v>
      </c>
      <c r="B1" s="88"/>
      <c r="C1" s="88"/>
      <c r="D1" s="88"/>
      <c r="E1" s="88"/>
      <c r="F1" s="88"/>
    </row>
    <row r="2" spans="1:6" ht="20.25" x14ac:dyDescent="0.25">
      <c r="A2" s="89" t="s">
        <v>107</v>
      </c>
      <c r="B2" s="89"/>
      <c r="C2" s="89"/>
      <c r="D2" s="89"/>
      <c r="E2" s="89"/>
      <c r="F2" s="89"/>
    </row>
    <row r="3" spans="1:6" x14ac:dyDescent="0.25">
      <c r="A3" s="87" t="s">
        <v>156</v>
      </c>
      <c r="B3" s="87"/>
      <c r="C3" s="87"/>
      <c r="D3" s="87"/>
      <c r="E3" s="87"/>
      <c r="F3" s="87"/>
    </row>
    <row r="4" spans="1:6" ht="21" customHeight="1" x14ac:dyDescent="0.25">
      <c r="A4" s="95" t="s">
        <v>1</v>
      </c>
      <c r="B4" s="95"/>
      <c r="C4" s="95" t="s">
        <v>2</v>
      </c>
      <c r="D4" s="95"/>
      <c r="E4" s="95"/>
      <c r="F4" s="95"/>
    </row>
    <row r="5" spans="1:6" ht="21" customHeight="1" x14ac:dyDescent="0.25">
      <c r="A5" s="95" t="s">
        <v>3</v>
      </c>
      <c r="B5" s="95"/>
      <c r="C5" s="95" t="s">
        <v>157</v>
      </c>
      <c r="D5" s="95"/>
      <c r="E5" s="95"/>
      <c r="F5" s="95"/>
    </row>
    <row r="6" spans="1:6" ht="21" customHeight="1" x14ac:dyDescent="0.25">
      <c r="A6" s="95" t="s">
        <v>4</v>
      </c>
      <c r="B6" s="95"/>
      <c r="C6" s="95" t="s">
        <v>5</v>
      </c>
      <c r="D6" s="95"/>
      <c r="E6" s="95"/>
      <c r="F6" s="95"/>
    </row>
    <row r="7" spans="1:6" ht="21" x14ac:dyDescent="0.25">
      <c r="A7" s="60" t="s">
        <v>6</v>
      </c>
      <c r="B7" s="59">
        <v>96125</v>
      </c>
      <c r="C7" s="60" t="s">
        <v>7</v>
      </c>
      <c r="D7" s="59">
        <v>60660288</v>
      </c>
      <c r="E7" s="67" t="s">
        <v>8</v>
      </c>
      <c r="F7" s="68" t="s">
        <v>9</v>
      </c>
    </row>
    <row r="8" spans="1:6" ht="31.5" x14ac:dyDescent="0.25">
      <c r="A8" s="60" t="s">
        <v>10</v>
      </c>
      <c r="B8" s="59">
        <v>0</v>
      </c>
      <c r="C8" s="60"/>
      <c r="D8" s="59"/>
      <c r="E8" s="60"/>
      <c r="F8" s="59"/>
    </row>
    <row r="9" spans="1:6" x14ac:dyDescent="0.25">
      <c r="A9" s="60" t="s">
        <v>11</v>
      </c>
      <c r="B9" s="59" t="s">
        <v>135</v>
      </c>
      <c r="C9" s="60"/>
      <c r="D9" s="59"/>
      <c r="E9" s="67" t="s">
        <v>12</v>
      </c>
      <c r="F9" s="68">
        <v>10</v>
      </c>
    </row>
    <row r="10" spans="1:6" ht="21" x14ac:dyDescent="0.25">
      <c r="A10" s="67" t="s">
        <v>13</v>
      </c>
      <c r="B10" s="68" t="s">
        <v>158</v>
      </c>
      <c r="C10" s="60" t="s">
        <v>14</v>
      </c>
      <c r="D10" s="59" t="s">
        <v>159</v>
      </c>
      <c r="E10" s="60" t="s">
        <v>15</v>
      </c>
      <c r="F10" s="59" t="s">
        <v>160</v>
      </c>
    </row>
    <row r="11" spans="1:6" ht="21" x14ac:dyDescent="0.25">
      <c r="A11" s="60" t="s">
        <v>16</v>
      </c>
      <c r="B11" s="59" t="s">
        <v>161</v>
      </c>
      <c r="C11" s="60" t="s">
        <v>17</v>
      </c>
      <c r="D11" s="59" t="s">
        <v>162</v>
      </c>
      <c r="E11" s="60"/>
      <c r="F11" s="59"/>
    </row>
    <row r="12" spans="1:6" ht="21" x14ac:dyDescent="0.25">
      <c r="A12" s="60" t="s">
        <v>18</v>
      </c>
      <c r="B12" s="59" t="s">
        <v>163</v>
      </c>
      <c r="C12" s="67" t="s">
        <v>19</v>
      </c>
      <c r="D12" s="68" t="s">
        <v>164</v>
      </c>
      <c r="E12" s="60" t="s">
        <v>20</v>
      </c>
      <c r="F12" s="59" t="s">
        <v>165</v>
      </c>
    </row>
    <row r="13" spans="1:6" ht="31.5" x14ac:dyDescent="0.25">
      <c r="A13" s="60" t="s">
        <v>21</v>
      </c>
      <c r="B13" s="59">
        <v>39</v>
      </c>
      <c r="C13" s="60" t="s">
        <v>22</v>
      </c>
      <c r="D13" s="59" t="s">
        <v>166</v>
      </c>
      <c r="E13" s="60" t="s">
        <v>23</v>
      </c>
      <c r="F13" s="59" t="s">
        <v>167</v>
      </c>
    </row>
    <row r="14" spans="1:6" ht="31.5" x14ac:dyDescent="0.25">
      <c r="A14" s="86"/>
      <c r="B14" s="86"/>
      <c r="C14" s="60" t="s">
        <v>24</v>
      </c>
      <c r="D14" s="59" t="s">
        <v>168</v>
      </c>
      <c r="E14" s="60" t="s">
        <v>25</v>
      </c>
      <c r="F14" s="59" t="s">
        <v>169</v>
      </c>
    </row>
    <row r="15" spans="1:6" ht="21" x14ac:dyDescent="0.25">
      <c r="A15" s="86" t="s">
        <v>26</v>
      </c>
      <c r="B15" s="86"/>
      <c r="C15" s="60" t="s">
        <v>27</v>
      </c>
      <c r="D15" s="59" t="s">
        <v>170</v>
      </c>
      <c r="E15" s="60" t="s">
        <v>28</v>
      </c>
      <c r="F15" s="59" t="s">
        <v>171</v>
      </c>
    </row>
    <row r="16" spans="1:6" ht="21" x14ac:dyDescent="0.25">
      <c r="A16" s="86" t="s">
        <v>29</v>
      </c>
      <c r="B16" s="86"/>
      <c r="C16" s="60" t="s">
        <v>27</v>
      </c>
      <c r="D16" s="59" t="s">
        <v>172</v>
      </c>
      <c r="E16" s="60" t="s">
        <v>28</v>
      </c>
      <c r="F16" s="59" t="s">
        <v>173</v>
      </c>
    </row>
    <row r="17" spans="1:6" ht="42" x14ac:dyDescent="0.25">
      <c r="A17" s="86" t="s">
        <v>30</v>
      </c>
      <c r="B17" s="86"/>
      <c r="C17" s="60" t="s">
        <v>31</v>
      </c>
      <c r="D17" s="59" t="s">
        <v>174</v>
      </c>
      <c r="E17" s="60" t="s">
        <v>32</v>
      </c>
      <c r="F17" s="59" t="s">
        <v>175</v>
      </c>
    </row>
    <row r="18" spans="1:6" ht="42" x14ac:dyDescent="0.25">
      <c r="A18" s="86" t="s">
        <v>33</v>
      </c>
      <c r="B18" s="86"/>
      <c r="C18" s="60" t="s">
        <v>34</v>
      </c>
      <c r="D18" s="59" t="s">
        <v>176</v>
      </c>
      <c r="E18" s="60" t="s">
        <v>35</v>
      </c>
      <c r="F18" s="59" t="s">
        <v>177</v>
      </c>
    </row>
    <row r="19" spans="1:6" ht="21" x14ac:dyDescent="0.25">
      <c r="A19" s="86" t="s">
        <v>36</v>
      </c>
      <c r="B19" s="86"/>
      <c r="C19" s="60" t="s">
        <v>37</v>
      </c>
      <c r="D19" s="59">
        <v>2</v>
      </c>
      <c r="E19" s="60" t="s">
        <v>38</v>
      </c>
      <c r="F19" s="59">
        <v>2</v>
      </c>
    </row>
  </sheetData>
  <sheetProtection algorithmName="SHA-512" hashValue="OmJjNSMes2J/HhYj/CWu5ORzxIknlF9+RQSl4WxTfLuM+ssKWprxJST8UiGQk0YR3bSMmE9eptKhzGfxcxk43w==" saltValue="mGFt75uVzazk4nVqS/p/cA==" spinCount="100000" sheet="1" objects="1" scenarios="1" selectLockedCells="1" selectUnlockedCells="1"/>
  <mergeCells count="15">
    <mergeCell ref="A1:F1"/>
    <mergeCell ref="A2:F2"/>
    <mergeCell ref="A6:B6"/>
    <mergeCell ref="C6:F6"/>
    <mergeCell ref="A4:B4"/>
    <mergeCell ref="C4:F4"/>
    <mergeCell ref="A5:B5"/>
    <mergeCell ref="C5:F5"/>
    <mergeCell ref="A18:B18"/>
    <mergeCell ref="A19:B19"/>
    <mergeCell ref="A3:F3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0"/>
  <sheetViews>
    <sheetView showGridLines="0" workbookViewId="0">
      <selection activeCell="A4" sqref="A4:XFD4"/>
    </sheetView>
  </sheetViews>
  <sheetFormatPr baseColWidth="10" defaultRowHeight="15" x14ac:dyDescent="0.25"/>
  <cols>
    <col min="1" max="1" width="30.140625" bestFit="1" customWidth="1"/>
    <col min="2" max="2" width="33" bestFit="1" customWidth="1"/>
    <col min="3" max="3" width="29.28515625" bestFit="1" customWidth="1"/>
    <col min="4" max="4" width="31.85546875" bestFit="1" customWidth="1"/>
    <col min="5" max="5" width="23.7109375" bestFit="1" customWidth="1"/>
    <col min="6" max="6" width="11.28515625" bestFit="1" customWidth="1"/>
  </cols>
  <sheetData>
    <row r="1" spans="1:6" ht="25.5" x14ac:dyDescent="0.25">
      <c r="A1" s="96" t="s">
        <v>0</v>
      </c>
      <c r="B1" s="96"/>
      <c r="C1" s="96"/>
      <c r="D1" s="96"/>
      <c r="E1" s="96"/>
      <c r="F1" s="96"/>
    </row>
    <row r="2" spans="1:6" ht="20.25" x14ac:dyDescent="0.25">
      <c r="A2" s="91" t="s">
        <v>107</v>
      </c>
      <c r="B2" s="91"/>
      <c r="C2" s="91"/>
      <c r="D2" s="91"/>
      <c r="E2" s="91"/>
      <c r="F2" s="91"/>
    </row>
    <row r="3" spans="1:6" x14ac:dyDescent="0.25">
      <c r="A3" s="71" t="s">
        <v>199</v>
      </c>
      <c r="B3" s="71"/>
      <c r="C3" s="71"/>
      <c r="D3" s="71"/>
      <c r="E3" s="71"/>
      <c r="F3" s="71"/>
    </row>
    <row r="4" spans="1:6" ht="21" customHeight="1" x14ac:dyDescent="0.25">
      <c r="A4" s="69" t="s">
        <v>1</v>
      </c>
      <c r="B4" s="69" t="s">
        <v>2</v>
      </c>
      <c r="C4" s="70"/>
      <c r="D4" s="70"/>
      <c r="E4" s="70"/>
      <c r="F4" s="70"/>
    </row>
    <row r="5" spans="1:6" ht="21" customHeight="1" x14ac:dyDescent="0.25">
      <c r="A5" s="69" t="s">
        <v>3</v>
      </c>
      <c r="B5" s="69" t="s">
        <v>200</v>
      </c>
      <c r="C5" s="70"/>
      <c r="D5" s="70"/>
      <c r="E5" s="70"/>
      <c r="F5" s="70"/>
    </row>
    <row r="6" spans="1:6" ht="31.5" x14ac:dyDescent="0.25">
      <c r="A6" s="69" t="s">
        <v>4</v>
      </c>
      <c r="B6" s="69" t="s">
        <v>5</v>
      </c>
      <c r="C6" s="71"/>
      <c r="D6" s="71"/>
      <c r="E6" s="71"/>
      <c r="F6" s="71"/>
    </row>
    <row r="7" spans="1:6" x14ac:dyDescent="0.25">
      <c r="A7" s="70" t="s">
        <v>6</v>
      </c>
      <c r="B7" s="72">
        <v>293574</v>
      </c>
      <c r="C7" s="70" t="s">
        <v>7</v>
      </c>
      <c r="D7" s="72">
        <v>61956950</v>
      </c>
      <c r="E7" s="69" t="s">
        <v>8</v>
      </c>
      <c r="F7" s="73" t="s">
        <v>9</v>
      </c>
    </row>
    <row r="8" spans="1:6" ht="21" x14ac:dyDescent="0.25">
      <c r="A8" s="74" t="s">
        <v>10</v>
      </c>
      <c r="B8" s="74">
        <v>0</v>
      </c>
      <c r="C8" s="74"/>
      <c r="D8" s="74"/>
      <c r="E8" s="74"/>
      <c r="F8" s="74"/>
    </row>
    <row r="9" spans="1:6" x14ac:dyDescent="0.25">
      <c r="A9" s="70" t="s">
        <v>11</v>
      </c>
      <c r="B9" s="72" t="s">
        <v>201</v>
      </c>
      <c r="C9" s="70"/>
      <c r="D9" s="72"/>
      <c r="E9" s="69" t="s">
        <v>12</v>
      </c>
      <c r="F9" s="73">
        <v>10</v>
      </c>
    </row>
    <row r="10" spans="1:6" x14ac:dyDescent="0.25">
      <c r="A10" s="69" t="s">
        <v>13</v>
      </c>
      <c r="B10" s="73" t="s">
        <v>202</v>
      </c>
      <c r="C10" s="70" t="s">
        <v>14</v>
      </c>
      <c r="D10" s="72" t="s">
        <v>203</v>
      </c>
      <c r="E10" s="70" t="s">
        <v>15</v>
      </c>
      <c r="F10" s="72" t="s">
        <v>204</v>
      </c>
    </row>
    <row r="11" spans="1:6" x14ac:dyDescent="0.25">
      <c r="A11" s="70" t="s">
        <v>16</v>
      </c>
      <c r="B11" s="72" t="s">
        <v>205</v>
      </c>
      <c r="C11" s="70" t="s">
        <v>17</v>
      </c>
      <c r="D11" s="72" t="s">
        <v>206</v>
      </c>
      <c r="E11" s="70"/>
      <c r="F11" s="72"/>
    </row>
    <row r="12" spans="1:6" ht="21" x14ac:dyDescent="0.25">
      <c r="A12" s="70" t="s">
        <v>18</v>
      </c>
      <c r="B12" s="72" t="s">
        <v>207</v>
      </c>
      <c r="C12" s="69" t="s">
        <v>19</v>
      </c>
      <c r="D12" s="73" t="s">
        <v>208</v>
      </c>
      <c r="E12" s="70" t="s">
        <v>20</v>
      </c>
      <c r="F12" s="72" t="s">
        <v>209</v>
      </c>
    </row>
    <row r="13" spans="1:6" ht="21" x14ac:dyDescent="0.25">
      <c r="A13" s="74" t="s">
        <v>21</v>
      </c>
      <c r="B13" s="74">
        <v>33</v>
      </c>
      <c r="C13" s="74" t="s">
        <v>22</v>
      </c>
      <c r="D13" s="74" t="s">
        <v>144</v>
      </c>
      <c r="E13" s="74" t="s">
        <v>23</v>
      </c>
      <c r="F13" s="74" t="s">
        <v>210</v>
      </c>
    </row>
    <row r="14" spans="1:6" ht="21" x14ac:dyDescent="0.25">
      <c r="A14" s="70" t="s">
        <v>24</v>
      </c>
      <c r="B14" s="72" t="s">
        <v>211</v>
      </c>
      <c r="C14" s="70" t="s">
        <v>25</v>
      </c>
      <c r="D14" s="72" t="s">
        <v>212</v>
      </c>
      <c r="E14" s="70"/>
      <c r="F14" s="72"/>
    </row>
    <row r="15" spans="1:6" x14ac:dyDescent="0.25">
      <c r="A15" s="72" t="s">
        <v>26</v>
      </c>
      <c r="B15" s="72" t="s">
        <v>27</v>
      </c>
      <c r="C15" s="70" t="s">
        <v>213</v>
      </c>
      <c r="D15" s="72" t="s">
        <v>28</v>
      </c>
      <c r="E15" s="70" t="s">
        <v>214</v>
      </c>
      <c r="F15" s="72"/>
    </row>
    <row r="16" spans="1:6" x14ac:dyDescent="0.25">
      <c r="A16" s="72" t="s">
        <v>29</v>
      </c>
      <c r="B16" s="72" t="s">
        <v>27</v>
      </c>
      <c r="C16" s="70" t="s">
        <v>215</v>
      </c>
      <c r="D16" s="72" t="s">
        <v>28</v>
      </c>
      <c r="E16" s="70" t="s">
        <v>216</v>
      </c>
      <c r="F16" s="72"/>
    </row>
    <row r="17" spans="1:6" ht="21" x14ac:dyDescent="0.25">
      <c r="A17" s="72" t="s">
        <v>30</v>
      </c>
      <c r="B17" s="72" t="s">
        <v>31</v>
      </c>
      <c r="C17" s="70" t="s">
        <v>217</v>
      </c>
      <c r="D17" s="72" t="s">
        <v>32</v>
      </c>
      <c r="E17" s="70" t="s">
        <v>218</v>
      </c>
      <c r="F17" s="72"/>
    </row>
    <row r="18" spans="1:6" ht="21" x14ac:dyDescent="0.25">
      <c r="A18" s="72" t="s">
        <v>33</v>
      </c>
      <c r="B18" s="72" t="s">
        <v>34</v>
      </c>
      <c r="C18" s="70" t="s">
        <v>219</v>
      </c>
      <c r="D18" s="72" t="s">
        <v>35</v>
      </c>
      <c r="E18" s="70" t="s">
        <v>220</v>
      </c>
      <c r="F18" s="72"/>
    </row>
    <row r="19" spans="1:6" x14ac:dyDescent="0.25">
      <c r="A19" s="72" t="s">
        <v>36</v>
      </c>
      <c r="B19" s="72" t="s">
        <v>37</v>
      </c>
      <c r="C19" s="70">
        <v>2</v>
      </c>
      <c r="D19" s="72" t="s">
        <v>38</v>
      </c>
      <c r="E19" s="70">
        <v>2</v>
      </c>
      <c r="F19" s="72"/>
    </row>
    <row r="20" spans="1:6" x14ac:dyDescent="0.25">
      <c r="A20" s="72" t="s">
        <v>131</v>
      </c>
      <c r="B20" s="72"/>
      <c r="C20" s="70"/>
      <c r="D20" s="72"/>
      <c r="E20" s="70"/>
      <c r="F20" s="72"/>
    </row>
  </sheetData>
  <sheetProtection algorithmName="SHA-512" hashValue="x3H/H7tmUJepwzLVKvriQM1n3wroMWNrQ+iu5IJ2ONEhLM5lqSyU8bKIUK1rTUqb2BzsC5pNtDGlWlWcU//9mg==" saltValue="uTvuH5U6kDQKmEA+nYxDkQ==" spinCount="100000" sheet="1" objects="1" scenarios="1" selectLockedCells="1" selectUnlockedCells="1"/>
  <mergeCells count="2">
    <mergeCell ref="A1:F1"/>
    <mergeCell ref="A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5"/>
  <sheetViews>
    <sheetView showGridLines="0" showRowColHeaders="0" topLeftCell="A4" workbookViewId="0">
      <selection sqref="A1:F1"/>
    </sheetView>
  </sheetViews>
  <sheetFormatPr baseColWidth="10" defaultRowHeight="15" x14ac:dyDescent="0.25"/>
  <sheetData>
    <row r="1" spans="1:6" ht="25.5" x14ac:dyDescent="0.25">
      <c r="A1" s="88" t="s">
        <v>0</v>
      </c>
      <c r="B1" s="88"/>
      <c r="C1" s="88"/>
      <c r="D1" s="88"/>
      <c r="E1" s="88"/>
      <c r="F1" s="88"/>
    </row>
    <row r="2" spans="1:6" ht="20.25" x14ac:dyDescent="0.25">
      <c r="A2" s="89" t="s">
        <v>107</v>
      </c>
      <c r="B2" s="89"/>
      <c r="C2" s="89"/>
      <c r="D2" s="89"/>
      <c r="E2" s="89"/>
      <c r="F2" s="89"/>
    </row>
    <row r="3" spans="1:6" x14ac:dyDescent="0.25">
      <c r="A3" s="87" t="s">
        <v>242</v>
      </c>
      <c r="B3" s="87"/>
      <c r="C3" s="87"/>
      <c r="D3" s="87"/>
      <c r="E3" s="87"/>
      <c r="F3" s="87"/>
    </row>
    <row r="4" spans="1:6" ht="21" customHeight="1" x14ac:dyDescent="0.25">
      <c r="A4" s="95" t="s">
        <v>1</v>
      </c>
      <c r="B4" s="95"/>
      <c r="C4" s="95" t="s">
        <v>2</v>
      </c>
      <c r="D4" s="95"/>
      <c r="E4" s="95"/>
      <c r="F4" s="95"/>
    </row>
    <row r="5" spans="1:6" ht="21" customHeight="1" x14ac:dyDescent="0.25">
      <c r="A5" s="95" t="s">
        <v>3</v>
      </c>
      <c r="B5" s="95"/>
      <c r="C5" s="95" t="s">
        <v>243</v>
      </c>
      <c r="D5" s="95"/>
      <c r="E5" s="95"/>
      <c r="F5" s="95"/>
    </row>
    <row r="6" spans="1:6" ht="21" customHeight="1" x14ac:dyDescent="0.25">
      <c r="A6" s="95" t="s">
        <v>4</v>
      </c>
      <c r="B6" s="95"/>
      <c r="C6" s="95" t="s">
        <v>5</v>
      </c>
      <c r="D6" s="95"/>
      <c r="E6" s="95"/>
      <c r="F6" s="95"/>
    </row>
    <row r="7" spans="1:6" ht="21" x14ac:dyDescent="0.25">
      <c r="A7" s="60" t="s">
        <v>6</v>
      </c>
      <c r="B7" s="64">
        <v>1461091</v>
      </c>
      <c r="C7" s="60" t="s">
        <v>7</v>
      </c>
      <c r="D7" s="64">
        <v>62598232</v>
      </c>
      <c r="E7" s="85" t="s">
        <v>8</v>
      </c>
      <c r="F7" s="68" t="s">
        <v>244</v>
      </c>
    </row>
    <row r="8" spans="1:6" ht="31.5" x14ac:dyDescent="0.25">
      <c r="A8" s="60" t="s">
        <v>10</v>
      </c>
      <c r="B8" s="64">
        <v>0</v>
      </c>
      <c r="C8" s="60"/>
      <c r="D8" s="64"/>
      <c r="E8" s="60"/>
      <c r="F8" s="64"/>
    </row>
    <row r="9" spans="1:6" x14ac:dyDescent="0.25">
      <c r="A9" s="119"/>
      <c r="B9" s="119"/>
      <c r="C9" s="119"/>
      <c r="D9" s="119"/>
      <c r="E9" s="119"/>
      <c r="F9" s="119"/>
    </row>
    <row r="10" spans="1:6" x14ac:dyDescent="0.25">
      <c r="A10" s="60" t="s">
        <v>11</v>
      </c>
      <c r="B10" s="64" t="s">
        <v>110</v>
      </c>
      <c r="C10" s="60"/>
      <c r="D10" s="64"/>
      <c r="E10" s="85" t="s">
        <v>12</v>
      </c>
      <c r="F10" s="68">
        <v>10</v>
      </c>
    </row>
    <row r="11" spans="1:6" ht="21" x14ac:dyDescent="0.25">
      <c r="A11" s="85" t="s">
        <v>13</v>
      </c>
      <c r="B11" s="68" t="s">
        <v>245</v>
      </c>
      <c r="C11" s="60" t="s">
        <v>14</v>
      </c>
      <c r="D11" s="64" t="s">
        <v>246</v>
      </c>
      <c r="E11" s="60" t="s">
        <v>15</v>
      </c>
      <c r="F11" s="64" t="s">
        <v>247</v>
      </c>
    </row>
    <row r="12" spans="1:6" ht="21" x14ac:dyDescent="0.25">
      <c r="A12" s="60" t="s">
        <v>16</v>
      </c>
      <c r="B12" s="64" t="s">
        <v>248</v>
      </c>
      <c r="C12" s="60" t="s">
        <v>17</v>
      </c>
      <c r="D12" s="64" t="s">
        <v>249</v>
      </c>
      <c r="E12" s="60"/>
      <c r="F12" s="64"/>
    </row>
    <row r="13" spans="1:6" ht="21" x14ac:dyDescent="0.25">
      <c r="A13" s="60" t="s">
        <v>18</v>
      </c>
      <c r="B13" s="64" t="s">
        <v>250</v>
      </c>
      <c r="C13" s="85" t="s">
        <v>19</v>
      </c>
      <c r="D13" s="68" t="s">
        <v>251</v>
      </c>
      <c r="E13" s="60" t="s">
        <v>20</v>
      </c>
      <c r="F13" s="64" t="s">
        <v>252</v>
      </c>
    </row>
    <row r="14" spans="1:6" x14ac:dyDescent="0.25">
      <c r="A14" s="119"/>
      <c r="B14" s="119"/>
      <c r="C14" s="119"/>
      <c r="D14" s="119"/>
      <c r="E14" s="119"/>
      <c r="F14" s="119"/>
    </row>
    <row r="15" spans="1:6" ht="31.5" x14ac:dyDescent="0.25">
      <c r="A15" s="60" t="s">
        <v>21</v>
      </c>
      <c r="B15" s="64">
        <v>638</v>
      </c>
      <c r="C15" s="60" t="s">
        <v>22</v>
      </c>
      <c r="D15" s="64" t="s">
        <v>253</v>
      </c>
      <c r="E15" s="60" t="s">
        <v>23</v>
      </c>
      <c r="F15" s="64" t="s">
        <v>254</v>
      </c>
    </row>
    <row r="16" spans="1:6" ht="31.5" x14ac:dyDescent="0.25">
      <c r="A16" s="86"/>
      <c r="B16" s="86"/>
      <c r="C16" s="60" t="s">
        <v>24</v>
      </c>
      <c r="D16" s="64" t="s">
        <v>255</v>
      </c>
      <c r="E16" s="60" t="s">
        <v>25</v>
      </c>
      <c r="F16" s="64" t="s">
        <v>256</v>
      </c>
    </row>
    <row r="17" spans="1:6" ht="21" x14ac:dyDescent="0.25">
      <c r="A17" s="86" t="s">
        <v>26</v>
      </c>
      <c r="B17" s="86"/>
      <c r="C17" s="60" t="s">
        <v>27</v>
      </c>
      <c r="D17" s="64" t="s">
        <v>257</v>
      </c>
      <c r="E17" s="60" t="s">
        <v>28</v>
      </c>
      <c r="F17" s="64" t="s">
        <v>258</v>
      </c>
    </row>
    <row r="18" spans="1:6" ht="21" x14ac:dyDescent="0.25">
      <c r="A18" s="86" t="s">
        <v>29</v>
      </c>
      <c r="B18" s="86"/>
      <c r="C18" s="60" t="s">
        <v>27</v>
      </c>
      <c r="D18" s="64" t="s">
        <v>259</v>
      </c>
      <c r="E18" s="60" t="s">
        <v>28</v>
      </c>
      <c r="F18" s="64" t="s">
        <v>260</v>
      </c>
    </row>
    <row r="19" spans="1:6" ht="42" x14ac:dyDescent="0.25">
      <c r="A19" s="86" t="s">
        <v>30</v>
      </c>
      <c r="B19" s="86"/>
      <c r="C19" s="60" t="s">
        <v>31</v>
      </c>
      <c r="D19" s="64" t="s">
        <v>261</v>
      </c>
      <c r="E19" s="60" t="s">
        <v>32</v>
      </c>
      <c r="F19" s="64" t="s">
        <v>262</v>
      </c>
    </row>
    <row r="20" spans="1:6" ht="42" x14ac:dyDescent="0.25">
      <c r="A20" s="86" t="s">
        <v>33</v>
      </c>
      <c r="B20" s="86"/>
      <c r="C20" s="60" t="s">
        <v>34</v>
      </c>
      <c r="D20" s="64" t="s">
        <v>263</v>
      </c>
      <c r="E20" s="60" t="s">
        <v>35</v>
      </c>
      <c r="F20" s="64" t="s">
        <v>264</v>
      </c>
    </row>
    <row r="21" spans="1:6" ht="21" x14ac:dyDescent="0.25">
      <c r="A21" s="86" t="s">
        <v>36</v>
      </c>
      <c r="B21" s="86"/>
      <c r="C21" s="60" t="s">
        <v>37</v>
      </c>
      <c r="D21" s="64">
        <v>2</v>
      </c>
      <c r="E21" s="60" t="s">
        <v>38</v>
      </c>
      <c r="F21" s="64">
        <v>2</v>
      </c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34" spans="1:11" x14ac:dyDescent="0.25">
      <c r="A34" s="58" t="s">
        <v>105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1" x14ac:dyDescent="0.25">
      <c r="A35" s="120" t="s">
        <v>106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</row>
  </sheetData>
  <sheetProtection algorithmName="SHA-512" hashValue="qEkgrs4wxvbnzK/u+LAeI/F9+i/N9ALE2i/EiIGInQLFYRfmk73CRpQFyMgbR0xr2nbwVOw6Vx0GNuuis3d5gw==" saltValue="3NNNTU0U+eegmSU1q3H+oQ==" spinCount="100000" sheet="1" selectLockedCells="1" selectUnlockedCells="1"/>
  <mergeCells count="17">
    <mergeCell ref="A20:B20"/>
    <mergeCell ref="A21:B21"/>
    <mergeCell ref="A3:F3"/>
    <mergeCell ref="A4:B4"/>
    <mergeCell ref="C4:F4"/>
    <mergeCell ref="A5:B5"/>
    <mergeCell ref="C5:F5"/>
    <mergeCell ref="C6:F6"/>
    <mergeCell ref="A9:F9"/>
    <mergeCell ref="A14:F14"/>
    <mergeCell ref="A1:F1"/>
    <mergeCell ref="A2:F2"/>
    <mergeCell ref="A6:B6"/>
    <mergeCell ref="A16:B16"/>
    <mergeCell ref="A17:B17"/>
    <mergeCell ref="A18:B18"/>
    <mergeCell ref="A19:B1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showRowColHeaders="0" tabSelected="1" workbookViewId="0">
      <selection activeCell="B16" sqref="B16"/>
    </sheetView>
  </sheetViews>
  <sheetFormatPr baseColWidth="10" defaultRowHeight="15" x14ac:dyDescent="0.25"/>
  <cols>
    <col min="1" max="1" width="18.7109375" customWidth="1"/>
    <col min="2" max="2" width="15.140625" bestFit="1" customWidth="1"/>
    <col min="3" max="3" width="18.7109375" customWidth="1"/>
    <col min="4" max="4" width="13.85546875" customWidth="1"/>
    <col min="5" max="5" width="12.85546875" bestFit="1" customWidth="1"/>
    <col min="6" max="7" width="12.7109375" customWidth="1"/>
    <col min="8" max="8" width="14.5703125" bestFit="1" customWidth="1"/>
    <col min="9" max="9" width="15.140625" bestFit="1" customWidth="1"/>
    <col min="10" max="10" width="16.42578125" bestFit="1" customWidth="1"/>
    <col min="11" max="11" width="14.5703125" bestFit="1" customWidth="1"/>
    <col min="12" max="12" width="13" bestFit="1" customWidth="1"/>
    <col min="13" max="13" width="18.85546875" customWidth="1"/>
    <col min="14" max="14" width="11" customWidth="1"/>
    <col min="15" max="15" width="7.7109375" customWidth="1"/>
    <col min="16" max="16" width="18.28515625" customWidth="1"/>
    <col min="18" max="18" width="7.140625" customWidth="1"/>
  </cols>
  <sheetData>
    <row r="1" spans="1:31" ht="15" customHeight="1" x14ac:dyDescent="0.25">
      <c r="A1" s="100" t="s">
        <v>39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104" t="s">
        <v>101</v>
      </c>
      <c r="N1" s="105"/>
      <c r="O1" s="105"/>
      <c r="P1" s="105"/>
      <c r="Q1" s="105"/>
      <c r="R1" s="57"/>
      <c r="S1" s="57"/>
      <c r="T1" s="57"/>
    </row>
    <row r="2" spans="1:31" ht="15.75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M2" s="63"/>
      <c r="N2" s="63"/>
    </row>
    <row r="3" spans="1:31" ht="15.75" customHeight="1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M3" s="101" t="s">
        <v>71</v>
      </c>
      <c r="N3" s="101"/>
      <c r="P3" s="102" t="s">
        <v>69</v>
      </c>
      <c r="Q3" s="102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</row>
    <row r="4" spans="1:31" ht="15" customHeight="1" thickBo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M4" s="63"/>
      <c r="N4" s="63"/>
    </row>
    <row r="5" spans="1:31" ht="15.75" thickBot="1" x14ac:dyDescent="0.3">
      <c r="A5" s="61" t="s">
        <v>40</v>
      </c>
      <c r="B5" s="62" t="s">
        <v>41</v>
      </c>
      <c r="C5" s="62" t="s">
        <v>93</v>
      </c>
      <c r="D5" s="62" t="s">
        <v>42</v>
      </c>
      <c r="E5" s="62" t="s">
        <v>43</v>
      </c>
      <c r="F5" s="62" t="s">
        <v>72</v>
      </c>
      <c r="G5" s="62" t="s">
        <v>94</v>
      </c>
      <c r="H5" s="62" t="s">
        <v>44</v>
      </c>
      <c r="I5" s="62" t="s">
        <v>45</v>
      </c>
      <c r="J5" s="62" t="s">
        <v>46</v>
      </c>
      <c r="K5" s="10" t="s">
        <v>47</v>
      </c>
      <c r="L5" s="11"/>
      <c r="M5" s="61" t="s">
        <v>68</v>
      </c>
      <c r="N5" s="10" t="s">
        <v>70</v>
      </c>
      <c r="O5" s="11"/>
      <c r="P5" s="61" t="s">
        <v>68</v>
      </c>
      <c r="Q5" s="10" t="s">
        <v>70</v>
      </c>
      <c r="R5" s="11"/>
    </row>
    <row r="6" spans="1:31" x14ac:dyDescent="0.25">
      <c r="A6" s="121" t="s">
        <v>107</v>
      </c>
      <c r="B6" s="121" t="s">
        <v>48</v>
      </c>
      <c r="C6" s="121">
        <v>163</v>
      </c>
      <c r="D6" s="122">
        <f>F16</f>
        <v>0.01</v>
      </c>
      <c r="E6" s="122">
        <v>0.01</v>
      </c>
      <c r="F6" s="122">
        <v>0.01</v>
      </c>
      <c r="G6" s="12">
        <f>F6*D16</f>
        <v>2</v>
      </c>
      <c r="H6" s="12">
        <f>150*J16</f>
        <v>150</v>
      </c>
      <c r="I6" s="12">
        <f>83.6*J16</f>
        <v>83.6</v>
      </c>
      <c r="J6" s="13">
        <v>0.62219999999999998</v>
      </c>
      <c r="K6" s="12">
        <f>(H6*J6)</f>
        <v>93.33</v>
      </c>
      <c r="L6" s="11"/>
      <c r="M6" s="12">
        <f>((F6*100000/B16)+I6)/0.6</f>
        <v>142.66666666666666</v>
      </c>
      <c r="N6" s="13">
        <f>K6/M6</f>
        <v>0.65418224299065419</v>
      </c>
      <c r="O6" s="11"/>
      <c r="P6" s="12">
        <f>M6*2</f>
        <v>285.33333333333331</v>
      </c>
      <c r="Q6" s="13">
        <f>K6/P6</f>
        <v>0.3270911214953271</v>
      </c>
      <c r="R6" s="14"/>
    </row>
    <row r="7" spans="1:31" x14ac:dyDescent="0.25">
      <c r="A7" s="65" t="s">
        <v>107</v>
      </c>
      <c r="B7" s="80" t="s">
        <v>49</v>
      </c>
      <c r="C7" s="80">
        <v>8.5</v>
      </c>
      <c r="D7" s="81">
        <f>F16</f>
        <v>0.01</v>
      </c>
      <c r="E7" s="81">
        <v>0.01</v>
      </c>
      <c r="F7" s="81">
        <v>0.01</v>
      </c>
      <c r="G7" s="82">
        <f>F7*D16</f>
        <v>2</v>
      </c>
      <c r="H7" s="82">
        <f>35*J16</f>
        <v>35</v>
      </c>
      <c r="I7" s="82">
        <f>18.45*J16</f>
        <v>18.45</v>
      </c>
      <c r="J7" s="83">
        <v>0.60650000000000004</v>
      </c>
      <c r="K7" s="82">
        <f t="shared" ref="K7:K12" si="0">(H7*J7)</f>
        <v>21.227500000000003</v>
      </c>
      <c r="L7" s="11"/>
      <c r="M7" s="12">
        <f>((F7*100000/B16)+I7)/0.6</f>
        <v>34.083333333333336</v>
      </c>
      <c r="N7" s="15">
        <f t="shared" ref="N7:N12" si="1">K7/M7</f>
        <v>0.62281173594132033</v>
      </c>
      <c r="O7" s="11"/>
      <c r="P7" s="12">
        <f t="shared" ref="P7:P12" si="2">M7*2</f>
        <v>68.166666666666671</v>
      </c>
      <c r="Q7" s="13">
        <f t="shared" ref="Q7:Q12" si="3">K7/P7</f>
        <v>0.31140586797066017</v>
      </c>
      <c r="R7" s="11"/>
    </row>
    <row r="8" spans="1:31" x14ac:dyDescent="0.25">
      <c r="A8" s="65" t="s">
        <v>107</v>
      </c>
      <c r="B8" s="80" t="s">
        <v>50</v>
      </c>
      <c r="C8" s="80">
        <v>10</v>
      </c>
      <c r="D8" s="81">
        <f>F16</f>
        <v>0.01</v>
      </c>
      <c r="E8" s="81">
        <v>0.01</v>
      </c>
      <c r="F8" s="81">
        <v>0.01</v>
      </c>
      <c r="G8" s="82">
        <f>F8*D16</f>
        <v>2</v>
      </c>
      <c r="H8" s="82">
        <f>45*J16</f>
        <v>45</v>
      </c>
      <c r="I8" s="82">
        <f>24.48*J16</f>
        <v>24.48</v>
      </c>
      <c r="J8" s="84">
        <v>1.0739000000000001</v>
      </c>
      <c r="K8" s="82">
        <f t="shared" si="0"/>
        <v>48.325500000000005</v>
      </c>
      <c r="L8" s="11"/>
      <c r="M8" s="12">
        <f>((F8*100000/B16)+I8)/0.6</f>
        <v>44.133333333333333</v>
      </c>
      <c r="N8" s="15">
        <f t="shared" si="1"/>
        <v>1.0949886706948642</v>
      </c>
      <c r="O8" s="11"/>
      <c r="P8" s="12">
        <f t="shared" si="2"/>
        <v>88.266666666666666</v>
      </c>
      <c r="Q8" s="13">
        <f t="shared" si="3"/>
        <v>0.54749433534743208</v>
      </c>
      <c r="R8" s="11"/>
    </row>
    <row r="9" spans="1:31" x14ac:dyDescent="0.25">
      <c r="A9" s="65" t="s">
        <v>107</v>
      </c>
      <c r="B9" s="80" t="s">
        <v>51</v>
      </c>
      <c r="C9" s="80">
        <v>20</v>
      </c>
      <c r="D9" s="81">
        <f>F16</f>
        <v>0.01</v>
      </c>
      <c r="E9" s="81">
        <v>0.01</v>
      </c>
      <c r="F9" s="81">
        <v>0.01</v>
      </c>
      <c r="G9" s="82">
        <f>F9*D16</f>
        <v>2</v>
      </c>
      <c r="H9" s="82">
        <f>45*J16</f>
        <v>45</v>
      </c>
      <c r="I9" s="82">
        <f>24.76*J16</f>
        <v>24.76</v>
      </c>
      <c r="J9" s="83">
        <v>0.55489999999999995</v>
      </c>
      <c r="K9" s="82">
        <f t="shared" si="0"/>
        <v>24.970499999999998</v>
      </c>
      <c r="L9" s="11"/>
      <c r="M9" s="12">
        <f>((F9*100000/B16)+I9)/0.6</f>
        <v>44.6</v>
      </c>
      <c r="N9" s="15">
        <f t="shared" si="1"/>
        <v>0.55987668161434967</v>
      </c>
      <c r="O9" s="11"/>
      <c r="P9" s="12">
        <f t="shared" si="2"/>
        <v>89.2</v>
      </c>
      <c r="Q9" s="13">
        <f t="shared" si="3"/>
        <v>0.27993834080717483</v>
      </c>
      <c r="R9" s="11"/>
    </row>
    <row r="10" spans="1:31" x14ac:dyDescent="0.25">
      <c r="A10" s="65" t="s">
        <v>107</v>
      </c>
      <c r="B10" s="80" t="s">
        <v>52</v>
      </c>
      <c r="C10" s="80">
        <v>7</v>
      </c>
      <c r="D10" s="81">
        <f>F16</f>
        <v>0.01</v>
      </c>
      <c r="E10" s="81">
        <v>0.01</v>
      </c>
      <c r="F10" s="81">
        <v>0.01</v>
      </c>
      <c r="G10" s="82">
        <f>F10*D16</f>
        <v>2</v>
      </c>
      <c r="H10" s="82">
        <f>30*J16</f>
        <v>30</v>
      </c>
      <c r="I10" s="82">
        <f>16.12*J16</f>
        <v>16.12</v>
      </c>
      <c r="J10" s="83">
        <v>0.59019999999999995</v>
      </c>
      <c r="K10" s="82">
        <f t="shared" si="0"/>
        <v>17.706</v>
      </c>
      <c r="L10" s="11"/>
      <c r="M10" s="12">
        <f>((F10*100000/B16)+I10)/0.6</f>
        <v>30.200000000000003</v>
      </c>
      <c r="N10" s="15">
        <f t="shared" si="1"/>
        <v>0.5862913907284768</v>
      </c>
      <c r="O10" s="11"/>
      <c r="P10" s="12">
        <f t="shared" si="2"/>
        <v>60.400000000000006</v>
      </c>
      <c r="Q10" s="13">
        <f t="shared" si="3"/>
        <v>0.2931456953642384</v>
      </c>
      <c r="R10" s="11"/>
    </row>
    <row r="11" spans="1:31" x14ac:dyDescent="0.25">
      <c r="A11" s="65" t="s">
        <v>107</v>
      </c>
      <c r="B11" s="80" t="s">
        <v>53</v>
      </c>
      <c r="C11" s="80">
        <v>124</v>
      </c>
      <c r="D11" s="81">
        <f>F16</f>
        <v>0.01</v>
      </c>
      <c r="E11" s="81">
        <v>0.01</v>
      </c>
      <c r="F11" s="81">
        <v>0.01</v>
      </c>
      <c r="G11" s="82">
        <f>F11*D16</f>
        <v>2</v>
      </c>
      <c r="H11" s="82">
        <f>90*J16</f>
        <v>90</v>
      </c>
      <c r="I11" s="82">
        <f>49.67*J16</f>
        <v>49.67</v>
      </c>
      <c r="J11" s="83">
        <v>1.3611</v>
      </c>
      <c r="K11" s="82">
        <f t="shared" si="0"/>
        <v>122.499</v>
      </c>
      <c r="L11" s="11"/>
      <c r="M11" s="12">
        <f>((F11*100000/B16)+I11)/0.6</f>
        <v>86.116666666666674</v>
      </c>
      <c r="N11" s="15">
        <f t="shared" si="1"/>
        <v>1.4224772595316428</v>
      </c>
      <c r="O11" s="11"/>
      <c r="P11" s="12">
        <f t="shared" si="2"/>
        <v>172.23333333333335</v>
      </c>
      <c r="Q11" s="13">
        <f t="shared" si="3"/>
        <v>0.71123862976582142</v>
      </c>
      <c r="R11" s="11"/>
    </row>
    <row r="12" spans="1:31" x14ac:dyDescent="0.25">
      <c r="A12" s="65" t="s">
        <v>107</v>
      </c>
      <c r="B12" s="80" t="s">
        <v>54</v>
      </c>
      <c r="C12" s="80">
        <v>51</v>
      </c>
      <c r="D12" s="81">
        <f>F16</f>
        <v>0.01</v>
      </c>
      <c r="E12" s="81">
        <v>0.01</v>
      </c>
      <c r="F12" s="81">
        <v>0.01</v>
      </c>
      <c r="G12" s="82">
        <f>F12*D16</f>
        <v>2</v>
      </c>
      <c r="H12" s="82">
        <f>60*J16</f>
        <v>60</v>
      </c>
      <c r="I12" s="82">
        <f>34.92*J16</f>
        <v>34.92</v>
      </c>
      <c r="J12" s="83">
        <v>1.0591999999999999</v>
      </c>
      <c r="K12" s="82">
        <f t="shared" si="0"/>
        <v>63.551999999999992</v>
      </c>
      <c r="L12" s="16"/>
      <c r="M12" s="12">
        <f>((F12*100000/B16)+I12)/0.6</f>
        <v>61.533333333333339</v>
      </c>
      <c r="N12" s="15">
        <f t="shared" si="1"/>
        <v>1.0328060671722641</v>
      </c>
      <c r="O12" s="16"/>
      <c r="P12" s="12">
        <f t="shared" si="2"/>
        <v>123.06666666666668</v>
      </c>
      <c r="Q12" s="13">
        <f t="shared" si="3"/>
        <v>0.51640303358613204</v>
      </c>
      <c r="R12" s="16"/>
    </row>
    <row r="13" spans="1:31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7"/>
      <c r="N13" s="17"/>
      <c r="O13" s="11"/>
      <c r="P13" s="17"/>
      <c r="Q13" s="11"/>
      <c r="R13" s="11"/>
    </row>
    <row r="14" spans="1:31" ht="15.75" thickBot="1" x14ac:dyDescent="0.3">
      <c r="A14" s="106" t="s">
        <v>55</v>
      </c>
      <c r="B14" s="107"/>
      <c r="C14" s="62"/>
      <c r="D14" s="62"/>
      <c r="E14" s="18">
        <f>SUM(E6:E12)</f>
        <v>7.0000000000000007E-2</v>
      </c>
      <c r="F14" s="19">
        <f>SUM(F6:F13)</f>
        <v>7.0000000000000007E-2</v>
      </c>
      <c r="G14" s="20">
        <f>SUM(G6:G12)</f>
        <v>14</v>
      </c>
      <c r="H14" s="21">
        <f>SUM(H6:H12)</f>
        <v>455</v>
      </c>
      <c r="I14" s="21">
        <f>SUM(I6:I12)</f>
        <v>252</v>
      </c>
      <c r="J14" s="22">
        <f>(K14)/H14</f>
        <v>0.86068241758241759</v>
      </c>
      <c r="K14" s="20">
        <f>SUM(K6:K12)</f>
        <v>391.6105</v>
      </c>
      <c r="L14" s="11"/>
      <c r="M14" s="23">
        <f>SUM(M6:M13)</f>
        <v>443.33333333333337</v>
      </c>
      <c r="N14" s="24">
        <f>K14/M14</f>
        <v>0.88333195488721794</v>
      </c>
      <c r="O14" s="11"/>
      <c r="P14" s="25">
        <f>SUM(P6:P13)</f>
        <v>886.66666666666674</v>
      </c>
      <c r="Q14" s="26">
        <f>K14/P14</f>
        <v>0.44166597744360897</v>
      </c>
      <c r="R14" s="11"/>
    </row>
    <row r="15" spans="1:31" ht="15.75" thickBot="1" x14ac:dyDescent="0.3">
      <c r="A15" s="27"/>
      <c r="B15" s="28" t="s">
        <v>95</v>
      </c>
      <c r="C15" s="27"/>
      <c r="D15" s="27"/>
      <c r="E15" s="27"/>
      <c r="F15" s="27"/>
      <c r="G15" s="27"/>
      <c r="H15" s="27"/>
      <c r="I15" s="27"/>
      <c r="J15" s="29"/>
      <c r="K15" s="30"/>
      <c r="L15" s="11"/>
      <c r="M15" s="17"/>
      <c r="N15" s="17"/>
      <c r="O15" s="11"/>
      <c r="P15" s="11"/>
      <c r="Q15" s="11"/>
      <c r="R15" s="11"/>
    </row>
    <row r="16" spans="1:31" ht="15.75" thickBot="1" x14ac:dyDescent="0.3">
      <c r="A16" s="31" t="s">
        <v>95</v>
      </c>
      <c r="B16" s="32">
        <v>500</v>
      </c>
      <c r="C16" s="33" t="s">
        <v>96</v>
      </c>
      <c r="D16" s="34">
        <f>100000/B16</f>
        <v>200</v>
      </c>
      <c r="E16" s="33" t="s">
        <v>97</v>
      </c>
      <c r="F16" s="35">
        <f>0.01*J16</f>
        <v>0.01</v>
      </c>
      <c r="G16" s="36"/>
      <c r="H16" s="11"/>
      <c r="I16" s="33" t="s">
        <v>98</v>
      </c>
      <c r="J16" s="37">
        <v>1</v>
      </c>
      <c r="K16" s="11"/>
      <c r="L16" s="11"/>
      <c r="M16" s="17"/>
      <c r="N16" s="17"/>
      <c r="O16" s="11"/>
      <c r="P16" s="17"/>
      <c r="Q16" s="11"/>
      <c r="R16" s="11"/>
    </row>
    <row r="17" spans="1:18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7"/>
      <c r="N17" s="17"/>
      <c r="O17" s="11"/>
      <c r="P17" s="17"/>
      <c r="Q17" s="11"/>
      <c r="R17" s="11"/>
    </row>
    <row r="18" spans="1:18" x14ac:dyDescent="0.25">
      <c r="A18" s="11"/>
      <c r="B18" s="108" t="s">
        <v>99</v>
      </c>
      <c r="C18" s="109"/>
      <c r="D18" s="109"/>
      <c r="E18" s="109"/>
      <c r="F18" s="109"/>
      <c r="G18" s="109"/>
      <c r="H18" s="109"/>
      <c r="I18" s="110"/>
      <c r="J18" s="11"/>
      <c r="K18" s="11"/>
      <c r="L18" s="11"/>
      <c r="M18" s="17"/>
      <c r="N18" s="17"/>
      <c r="O18" s="11"/>
      <c r="P18" s="11"/>
      <c r="Q18" s="11"/>
      <c r="R18" s="11"/>
    </row>
    <row r="19" spans="1:18" x14ac:dyDescent="0.25">
      <c r="A19" s="11"/>
      <c r="B19" s="97" t="s">
        <v>100</v>
      </c>
      <c r="C19" s="98"/>
      <c r="D19" s="98"/>
      <c r="E19" s="98"/>
      <c r="F19" s="98"/>
      <c r="G19" s="98"/>
      <c r="H19" s="98"/>
      <c r="I19" s="99"/>
      <c r="J19" s="38"/>
      <c r="K19" s="38"/>
      <c r="L19" s="38"/>
      <c r="M19" s="39"/>
      <c r="N19" s="17"/>
      <c r="O19" s="11"/>
      <c r="P19" s="11"/>
      <c r="Q19" s="11"/>
      <c r="R19" s="11"/>
    </row>
    <row r="20" spans="1:18" x14ac:dyDescent="0.25">
      <c r="A20" s="40"/>
      <c r="B20" s="52" t="s">
        <v>108</v>
      </c>
      <c r="C20" s="53"/>
      <c r="D20" s="54"/>
      <c r="E20" s="53"/>
      <c r="F20" s="53"/>
      <c r="G20" s="55"/>
      <c r="H20" s="55"/>
      <c r="I20" s="56"/>
      <c r="J20" s="38"/>
      <c r="K20" s="38"/>
      <c r="L20" s="38"/>
      <c r="M20" s="41"/>
      <c r="N20" s="17"/>
      <c r="O20" s="11"/>
      <c r="P20" s="11"/>
      <c r="Q20" s="11"/>
      <c r="R20" s="11"/>
    </row>
    <row r="21" spans="1:18" x14ac:dyDescent="0.25">
      <c r="A21" s="42"/>
      <c r="B21" s="42"/>
      <c r="C21" s="42"/>
      <c r="D21" s="42"/>
      <c r="E21" s="42"/>
      <c r="F21" s="42"/>
      <c r="G21" s="43"/>
      <c r="H21" s="11"/>
      <c r="I21" s="43"/>
      <c r="J21" s="43"/>
      <c r="K21" s="43"/>
      <c r="L21" s="43"/>
      <c r="M21" s="43"/>
      <c r="N21" s="43"/>
      <c r="O21" s="11"/>
      <c r="P21" s="11"/>
      <c r="Q21" s="11"/>
      <c r="R21" s="11"/>
    </row>
    <row r="22" spans="1:18" x14ac:dyDescent="0.25">
      <c r="A22" s="44"/>
      <c r="B22" s="45"/>
      <c r="C22" s="45"/>
      <c r="D22" s="46"/>
      <c r="E22" s="47"/>
      <c r="F22" s="48"/>
      <c r="G22" s="16"/>
      <c r="H22" s="11"/>
      <c r="I22" s="49"/>
      <c r="J22" s="49"/>
      <c r="K22" s="49"/>
      <c r="L22" s="49"/>
      <c r="M22" s="49"/>
      <c r="N22" s="49"/>
      <c r="O22" s="11"/>
      <c r="P22" s="11">
        <f>B22*J16</f>
        <v>0</v>
      </c>
      <c r="Q22" s="11"/>
      <c r="R22" s="11"/>
    </row>
    <row r="23" spans="1:18" x14ac:dyDescent="0.25">
      <c r="A23" s="123"/>
      <c r="B23" s="45"/>
      <c r="C23" s="45"/>
      <c r="D23" s="46"/>
      <c r="E23" s="47"/>
      <c r="F23" s="45"/>
      <c r="G23" s="50"/>
      <c r="H23" s="16"/>
      <c r="I23" s="49"/>
      <c r="J23" s="49"/>
      <c r="K23" s="49"/>
      <c r="L23" s="49"/>
      <c r="M23" s="49"/>
      <c r="N23" s="49"/>
      <c r="O23" s="11"/>
      <c r="P23" s="16"/>
      <c r="Q23" s="16"/>
      <c r="R23" s="16"/>
    </row>
    <row r="24" spans="1:18" x14ac:dyDescent="0.25">
      <c r="A24" s="44"/>
      <c r="B24" s="45"/>
      <c r="C24" s="45"/>
      <c r="D24" s="46"/>
      <c r="E24" s="47"/>
      <c r="F24" s="45"/>
      <c r="G24" s="50"/>
      <c r="H24" s="11"/>
      <c r="I24" s="49"/>
      <c r="J24" s="49"/>
      <c r="K24" s="49"/>
      <c r="L24" s="49"/>
      <c r="M24" s="49"/>
      <c r="N24" s="49"/>
      <c r="O24" s="11"/>
      <c r="P24" s="11"/>
      <c r="Q24" s="11"/>
      <c r="R24" s="11"/>
    </row>
    <row r="25" spans="1:18" x14ac:dyDescent="0.25">
      <c r="A25" s="44"/>
      <c r="B25" s="45"/>
      <c r="C25" s="45"/>
      <c r="D25" s="46"/>
      <c r="E25" s="47"/>
      <c r="F25" s="45"/>
      <c r="G25" s="50"/>
      <c r="H25" s="11"/>
      <c r="I25" s="49"/>
      <c r="J25" s="49"/>
      <c r="K25" s="49"/>
      <c r="L25" s="49"/>
      <c r="M25" s="49"/>
      <c r="N25" s="49"/>
      <c r="O25" s="11"/>
      <c r="P25" s="11"/>
      <c r="Q25" s="11"/>
      <c r="R25" s="11"/>
    </row>
    <row r="26" spans="1:18" x14ac:dyDescent="0.25">
      <c r="A26" s="44"/>
      <c r="B26" s="51"/>
      <c r="C26" s="45"/>
      <c r="D26" s="46"/>
      <c r="E26" s="47"/>
      <c r="F26" s="45"/>
      <c r="G26" s="50"/>
      <c r="H26" s="11"/>
      <c r="I26" s="49"/>
      <c r="J26" s="49"/>
      <c r="K26" s="49"/>
      <c r="L26" s="49"/>
      <c r="M26" s="49"/>
      <c r="N26" s="49"/>
      <c r="O26" s="11"/>
      <c r="P26" s="11"/>
      <c r="Q26" s="11"/>
      <c r="R26" s="11"/>
    </row>
    <row r="27" spans="1:18" x14ac:dyDescent="0.25">
      <c r="A27" s="44"/>
      <c r="B27" s="51"/>
      <c r="C27" s="45"/>
      <c r="D27" s="46"/>
      <c r="E27" s="47"/>
      <c r="F27" s="45"/>
      <c r="G27" s="50"/>
      <c r="H27" s="11"/>
      <c r="I27" s="49"/>
      <c r="J27" s="49"/>
      <c r="K27" s="49"/>
      <c r="L27" s="49"/>
      <c r="M27" s="49"/>
      <c r="N27" s="49"/>
      <c r="O27" s="11"/>
      <c r="P27" s="11"/>
      <c r="Q27" s="11"/>
      <c r="R27" s="11"/>
    </row>
  </sheetData>
  <sheetProtection algorithmName="SHA-512" hashValue="gKDvik8hlfhLoMbocWVpVgC19HqQN0mbLhe6/LghUZCLRLjaHB9a1gadKSfAAO/3e0bvQY/LK4ZOUZLTKl/3Yw==" saltValue="lnZ3K2cE23t2jkeO0Q3NYQ==" spinCount="100000" sheet="1" selectLockedCells="1"/>
  <mergeCells count="8">
    <mergeCell ref="B19:I19"/>
    <mergeCell ref="A1:K4"/>
    <mergeCell ref="M3:N3"/>
    <mergeCell ref="P3:Q3"/>
    <mergeCell ref="S3:AE3"/>
    <mergeCell ref="M1:Q1"/>
    <mergeCell ref="A14:B14"/>
    <mergeCell ref="B18:I1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showRowColHeaders="0" workbookViewId="0">
      <selection activeCell="B37" sqref="B37"/>
    </sheetView>
  </sheetViews>
  <sheetFormatPr baseColWidth="10" defaultRowHeight="15" x14ac:dyDescent="0.25"/>
  <cols>
    <col min="1" max="4" width="18.7109375" customWidth="1"/>
    <col min="5" max="5" width="29.28515625" customWidth="1"/>
    <col min="6" max="6" width="15.85546875" customWidth="1"/>
  </cols>
  <sheetData>
    <row r="1" spans="1:6" ht="15" customHeight="1" x14ac:dyDescent="0.25">
      <c r="A1" s="117" t="s">
        <v>39</v>
      </c>
      <c r="B1" s="117"/>
      <c r="C1" s="117"/>
      <c r="D1" s="117"/>
      <c r="E1" s="117"/>
      <c r="F1" s="117"/>
    </row>
    <row r="2" spans="1:6" ht="15" customHeight="1" x14ac:dyDescent="0.25">
      <c r="A2" s="117"/>
      <c r="B2" s="117"/>
      <c r="C2" s="117"/>
      <c r="D2" s="117"/>
      <c r="E2" s="117"/>
      <c r="F2" s="117"/>
    </row>
    <row r="3" spans="1:6" ht="11.25" customHeight="1" x14ac:dyDescent="0.25">
      <c r="A3" s="117"/>
      <c r="B3" s="117"/>
      <c r="C3" s="117"/>
      <c r="D3" s="117"/>
      <c r="E3" s="117"/>
      <c r="F3" s="117"/>
    </row>
    <row r="4" spans="1:6" ht="6.75" customHeight="1" x14ac:dyDescent="0.25">
      <c r="A4" s="117"/>
      <c r="B4" s="117"/>
      <c r="C4" s="117"/>
      <c r="D4" s="117"/>
      <c r="E4" s="117"/>
      <c r="F4" s="117"/>
    </row>
    <row r="5" spans="1:6" ht="11.25" customHeight="1" x14ac:dyDescent="0.25"/>
    <row r="6" spans="1:6" x14ac:dyDescent="0.25">
      <c r="A6" s="3" t="s">
        <v>64</v>
      </c>
      <c r="B6" s="111" t="s">
        <v>61</v>
      </c>
      <c r="C6" s="111"/>
      <c r="D6" s="111"/>
      <c r="E6" s="111"/>
      <c r="F6" s="6" t="s">
        <v>62</v>
      </c>
    </row>
    <row r="7" spans="1:6" x14ac:dyDescent="0.25">
      <c r="A7" t="s">
        <v>57</v>
      </c>
      <c r="B7" s="1" t="s">
        <v>60</v>
      </c>
      <c r="C7" s="1"/>
      <c r="D7" s="1"/>
      <c r="E7" s="1"/>
      <c r="F7" s="2">
        <v>100</v>
      </c>
    </row>
    <row r="8" spans="1:6" x14ac:dyDescent="0.25">
      <c r="A8" s="4" t="s">
        <v>56</v>
      </c>
      <c r="B8" s="116" t="s">
        <v>102</v>
      </c>
      <c r="C8" s="116"/>
      <c r="D8" s="116"/>
      <c r="E8" s="116"/>
      <c r="F8" s="5">
        <v>399</v>
      </c>
    </row>
    <row r="9" spans="1:6" x14ac:dyDescent="0.25">
      <c r="B9" s="113" t="s">
        <v>103</v>
      </c>
      <c r="C9" s="113"/>
      <c r="D9" s="113"/>
      <c r="E9" s="113"/>
      <c r="F9" s="2">
        <v>100</v>
      </c>
    </row>
    <row r="10" spans="1:6" x14ac:dyDescent="0.25">
      <c r="A10" s="4" t="s">
        <v>58</v>
      </c>
      <c r="B10" s="116" t="s">
        <v>59</v>
      </c>
      <c r="C10" s="116"/>
      <c r="D10" s="116"/>
      <c r="E10" s="116"/>
      <c r="F10" s="5">
        <v>3999</v>
      </c>
    </row>
    <row r="11" spans="1:6" ht="10.5" customHeight="1" x14ac:dyDescent="0.25">
      <c r="B11" s="112"/>
      <c r="C11" s="112"/>
      <c r="D11" s="112"/>
      <c r="E11" s="112"/>
    </row>
    <row r="12" spans="1:6" x14ac:dyDescent="0.25">
      <c r="A12" s="4" t="s">
        <v>63</v>
      </c>
      <c r="B12" s="116" t="s">
        <v>73</v>
      </c>
      <c r="C12" s="116"/>
      <c r="D12" s="116"/>
      <c r="E12" s="116"/>
    </row>
    <row r="13" spans="1:6" x14ac:dyDescent="0.25">
      <c r="B13" s="113" t="s">
        <v>74</v>
      </c>
      <c r="C13" s="113"/>
      <c r="D13" s="113"/>
      <c r="E13" s="113"/>
    </row>
    <row r="14" spans="1:6" x14ac:dyDescent="0.25">
      <c r="B14" s="116" t="s">
        <v>75</v>
      </c>
      <c r="C14" s="116"/>
      <c r="D14" s="116"/>
      <c r="E14" s="116"/>
    </row>
    <row r="15" spans="1:6" x14ac:dyDescent="0.25">
      <c r="B15" s="118" t="s">
        <v>76</v>
      </c>
      <c r="C15" s="118"/>
      <c r="D15" s="118"/>
      <c r="E15" s="118"/>
    </row>
    <row r="16" spans="1:6" x14ac:dyDescent="0.25">
      <c r="B16" s="116" t="s">
        <v>77</v>
      </c>
      <c r="C16" s="116"/>
      <c r="D16" s="116"/>
      <c r="E16" s="116"/>
    </row>
    <row r="17" spans="1:5" x14ac:dyDescent="0.25">
      <c r="B17" s="118" t="s">
        <v>78</v>
      </c>
      <c r="C17" s="118"/>
      <c r="D17" s="118"/>
      <c r="E17" s="118"/>
    </row>
    <row r="18" spans="1:5" x14ac:dyDescent="0.25">
      <c r="B18" s="7" t="s">
        <v>79</v>
      </c>
      <c r="C18" s="7"/>
      <c r="D18" s="7"/>
      <c r="E18" s="7"/>
    </row>
    <row r="19" spans="1:5" x14ac:dyDescent="0.25">
      <c r="B19" s="8" t="s">
        <v>80</v>
      </c>
      <c r="C19" s="8"/>
      <c r="D19" s="8"/>
      <c r="E19" s="8"/>
    </row>
    <row r="20" spans="1:5" ht="7.5" customHeight="1" x14ac:dyDescent="0.25">
      <c r="B20" s="112"/>
      <c r="C20" s="112"/>
      <c r="D20" s="112"/>
      <c r="E20" s="112"/>
    </row>
    <row r="21" spans="1:5" x14ac:dyDescent="0.25">
      <c r="A21" s="3" t="s">
        <v>65</v>
      </c>
      <c r="B21" s="114" t="s">
        <v>66</v>
      </c>
      <c r="C21" s="114"/>
      <c r="D21" s="114"/>
      <c r="E21" s="114"/>
    </row>
    <row r="22" spans="1:5" x14ac:dyDescent="0.25">
      <c r="A22" s="9"/>
      <c r="B22" s="115" t="s">
        <v>67</v>
      </c>
      <c r="C22" s="115"/>
      <c r="D22" s="115"/>
      <c r="E22" s="115"/>
    </row>
    <row r="23" spans="1:5" x14ac:dyDescent="0.25">
      <c r="A23" s="9"/>
      <c r="B23" s="114" t="s">
        <v>104</v>
      </c>
      <c r="C23" s="114"/>
      <c r="D23" s="114"/>
      <c r="E23" s="114"/>
    </row>
    <row r="24" spans="1:5" ht="9.75" customHeight="1" x14ac:dyDescent="0.25">
      <c r="B24" s="112"/>
      <c r="C24" s="112"/>
      <c r="D24" s="112"/>
      <c r="E24" s="112"/>
    </row>
    <row r="25" spans="1:5" x14ac:dyDescent="0.25">
      <c r="B25" s="111" t="s">
        <v>87</v>
      </c>
      <c r="C25" s="111"/>
      <c r="D25" s="111"/>
      <c r="E25" s="111"/>
    </row>
    <row r="26" spans="1:5" x14ac:dyDescent="0.25">
      <c r="A26" t="s">
        <v>81</v>
      </c>
      <c r="B26" s="113" t="s">
        <v>86</v>
      </c>
      <c r="C26" s="113"/>
      <c r="D26" s="113"/>
      <c r="E26" s="113"/>
    </row>
    <row r="27" spans="1:5" x14ac:dyDescent="0.25">
      <c r="B27" s="116" t="s">
        <v>92</v>
      </c>
      <c r="C27" s="116"/>
      <c r="D27" s="116"/>
      <c r="E27" s="116"/>
    </row>
    <row r="28" spans="1:5" x14ac:dyDescent="0.25">
      <c r="B28" s="113" t="s">
        <v>88</v>
      </c>
      <c r="C28" s="113"/>
      <c r="D28" s="113"/>
      <c r="E28" s="113"/>
    </row>
    <row r="29" spans="1:5" x14ac:dyDescent="0.25">
      <c r="B29" s="116" t="s">
        <v>89</v>
      </c>
      <c r="C29" s="116"/>
      <c r="D29" s="116"/>
      <c r="E29" s="116"/>
    </row>
    <row r="30" spans="1:5" ht="10.5" customHeight="1" x14ac:dyDescent="0.25">
      <c r="B30" s="112"/>
      <c r="C30" s="112"/>
      <c r="D30" s="112"/>
      <c r="E30" s="112"/>
    </row>
    <row r="31" spans="1:5" x14ac:dyDescent="0.25">
      <c r="A31" s="4" t="s">
        <v>82</v>
      </c>
      <c r="B31" s="4" t="s">
        <v>90</v>
      </c>
      <c r="C31" s="4"/>
      <c r="D31" s="4"/>
      <c r="E31" s="4"/>
    </row>
    <row r="32" spans="1:5" x14ac:dyDescent="0.25">
      <c r="B32" s="113" t="s">
        <v>91</v>
      </c>
      <c r="C32" s="113"/>
      <c r="D32" s="113"/>
      <c r="E32" s="113"/>
    </row>
    <row r="33" spans="1:5" x14ac:dyDescent="0.25">
      <c r="B33" s="116" t="s">
        <v>83</v>
      </c>
      <c r="C33" s="116"/>
      <c r="D33" s="116"/>
      <c r="E33" s="116"/>
    </row>
    <row r="34" spans="1:5" ht="8.25" customHeight="1" x14ac:dyDescent="0.25"/>
    <row r="35" spans="1:5" x14ac:dyDescent="0.25">
      <c r="A35" s="3" t="s">
        <v>65</v>
      </c>
      <c r="B35" s="114" t="s">
        <v>84</v>
      </c>
      <c r="C35" s="114"/>
      <c r="D35" s="114"/>
      <c r="E35" s="114"/>
    </row>
    <row r="36" spans="1:5" x14ac:dyDescent="0.25">
      <c r="A36" s="9"/>
      <c r="B36" s="115" t="s">
        <v>85</v>
      </c>
      <c r="C36" s="115"/>
      <c r="D36" s="115"/>
      <c r="E36" s="115"/>
    </row>
  </sheetData>
  <sheetProtection algorithmName="SHA-512" hashValue="4KmBgHI4/+pCEGnChMbwbQQ1+PlC3aEAcNwOBu2A7Y3NScUGzNAVNTbJgkis9TTpJsj7wxdcXw7D/7IiIQA7jg==" saltValue="iH5FzjbJDyvHE2ZOE++l4w==" spinCount="100000" sheet="1" objects="1" scenarios="1" selectLockedCells="1" selectUnlockedCells="1"/>
  <mergeCells count="27">
    <mergeCell ref="A1:F4"/>
    <mergeCell ref="B23:E23"/>
    <mergeCell ref="B12:E12"/>
    <mergeCell ref="B15:E15"/>
    <mergeCell ref="B16:E16"/>
    <mergeCell ref="B11:E11"/>
    <mergeCell ref="B21:E21"/>
    <mergeCell ref="B22:E22"/>
    <mergeCell ref="B20:E20"/>
    <mergeCell ref="B17:E17"/>
    <mergeCell ref="B14:E14"/>
    <mergeCell ref="B13:E13"/>
    <mergeCell ref="B6:E6"/>
    <mergeCell ref="B8:E8"/>
    <mergeCell ref="B9:E9"/>
    <mergeCell ref="B10:E10"/>
    <mergeCell ref="B35:E35"/>
    <mergeCell ref="B36:E36"/>
    <mergeCell ref="B27:E27"/>
    <mergeCell ref="B28:E28"/>
    <mergeCell ref="B29:E29"/>
    <mergeCell ref="B33:E33"/>
    <mergeCell ref="B25:E25"/>
    <mergeCell ref="B24:E24"/>
    <mergeCell ref="B30:E30"/>
    <mergeCell ref="B32:E32"/>
    <mergeCell ref="B26:E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D1</vt:lpstr>
      <vt:lpstr>H4</vt:lpstr>
      <vt:lpstr>H1</vt:lpstr>
      <vt:lpstr>M30</vt:lpstr>
      <vt:lpstr>M15</vt:lpstr>
      <vt:lpstr>M5</vt:lpstr>
      <vt:lpstr>M1</vt:lpstr>
      <vt:lpstr>RESUMEN OPTIMIZACION</vt:lpstr>
      <vt:lpstr>Precios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Cabello</dc:creator>
  <cp:lastModifiedBy>Usuario</cp:lastModifiedBy>
  <dcterms:created xsi:type="dcterms:W3CDTF">2023-09-28T16:59:06Z</dcterms:created>
  <dcterms:modified xsi:type="dcterms:W3CDTF">2023-12-29T22:45:02Z</dcterms:modified>
</cp:coreProperties>
</file>